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B6B654EF-CB8A-4C18-990F-B08D066F4626}" xr6:coauthVersionLast="36" xr6:coauthVersionMax="36" xr10:uidLastSave="{00000000-0000-0000-0000-000000000000}"/>
  <bookViews>
    <workbookView xWindow="0" yWindow="0" windowWidth="20490" windowHeight="754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<sst xmlns="http://schemas.openxmlformats.org/spreadsheetml/2006/main" count="544" uniqueCount="176">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</sst>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6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J7" sqref="J7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6725</v>
      </c>
      <c r="E4" s="42">
        <f>ROUND(SUM('Alternative 1 Summary'!F5:F37)/1000,0)</f>
        <v>29265</v>
      </c>
      <c r="F4" s="42">
        <f>ROUND(SUM('Alternative 1 Summary'!G5:G37)/1000,0)</f>
        <v>-22582</v>
      </c>
      <c r="G4" s="42">
        <f>ROUND(SUM('Alternative 1 Summary'!H5:H37)/1000,0)</f>
        <v>47893</v>
      </c>
      <c r="H4" s="421">
        <f>ROUND(SUM('Alternative 1 Summary'!I5:I37)/1000,0)</f>
        <v>23831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6659</v>
      </c>
      <c r="E5" s="42">
        <f>ROUND(SUM('Alternative 2 Summary'!F5:F37)/1000,0)</f>
        <v>17875</v>
      </c>
      <c r="F5" s="42">
        <f>ROUND(SUM('Alternative 2 Summary'!G5:G37)/1000,0)</f>
        <v>-39915</v>
      </c>
      <c r="G5" s="42">
        <f>ROUND(SUM('Alternative 2 Summary'!H5:H37)/1000,0)</f>
        <v>18769</v>
      </c>
      <c r="H5" s="421">
        <f>ROUND(SUM('Alternative 2 Summary'!I5:I37)/1000,0)</f>
        <v>22021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-66</v>
      </c>
      <c r="E6" s="79">
        <f t="shared" si="0"/>
        <v>-11390</v>
      </c>
      <c r="F6" s="79">
        <f t="shared" si="0"/>
        <v>-17333</v>
      </c>
      <c r="G6" s="79">
        <f t="shared" si="0"/>
        <v>-29124</v>
      </c>
      <c r="H6" s="83">
        <f t="shared" si="0"/>
        <v>-1810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2.0619932245024477E-2</v>
      </c>
      <c r="C32" s="346">
        <f>'SL Marginal Supply Costs'!C22</f>
        <v>382.06863608051515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-96385.085464527408</v>
      </c>
      <c r="J32" s="300">
        <f t="shared" si="2"/>
        <v>-19252.005939889554</v>
      </c>
      <c r="K32" s="300">
        <f t="shared" si="3"/>
        <v>-10461.902031266476</v>
      </c>
      <c r="L32" s="300">
        <f t="shared" si="4"/>
        <v>-5051.5947209795659</v>
      </c>
      <c r="M32" s="352">
        <f t="shared" si="6"/>
        <v>-131150.588156663</v>
      </c>
      <c r="N32" s="349">
        <f t="shared" si="7"/>
        <v>-425220.99611399282</v>
      </c>
      <c r="O32" s="300">
        <f t="shared" si="8"/>
        <v>-84933.857800698504</v>
      </c>
      <c r="P32" s="300">
        <f t="shared" si="9"/>
        <v>-46154.655375798393</v>
      </c>
      <c r="Q32" s="300">
        <f t="shared" si="10"/>
        <v>-22286.063542576449</v>
      </c>
      <c r="R32" s="352">
        <f t="shared" si="11"/>
        <v>-578595.57283306611</v>
      </c>
      <c r="S32" s="351">
        <f t="shared" si="12"/>
        <v>-709746.16098972911</v>
      </c>
    </row>
    <row r="33" spans="1:19" x14ac:dyDescent="0.25">
      <c r="A33" s="344">
        <f t="shared" si="5"/>
        <v>2042</v>
      </c>
      <c r="B33" s="345">
        <f>'SL Marginal Supply Costs'!B23</f>
        <v>2.0963858049102155E-2</v>
      </c>
      <c r="C33" s="346">
        <f>'SL Marginal Supply Costs'!C23</f>
        <v>388.44126918693871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-103150.23172307346</v>
      </c>
      <c r="J33" s="300">
        <f t="shared" si="2"/>
        <v>-20603.2796906576</v>
      </c>
      <c r="K33" s="300">
        <f t="shared" si="3"/>
        <v>-11196.209596000088</v>
      </c>
      <c r="L33" s="300">
        <f t="shared" si="4"/>
        <v>-5406.1597137024637</v>
      </c>
      <c r="M33" s="352">
        <f t="shared" si="6"/>
        <v>-140355.8807234336</v>
      </c>
      <c r="N33" s="349">
        <f t="shared" si="7"/>
        <v>-455066.71567788243</v>
      </c>
      <c r="O33" s="300">
        <f t="shared" si="8"/>
        <v>-90895.256989743662</v>
      </c>
      <c r="P33" s="300">
        <f t="shared" si="9"/>
        <v>-49394.191789811128</v>
      </c>
      <c r="Q33" s="300">
        <f t="shared" si="10"/>
        <v>-23850.293928078037</v>
      </c>
      <c r="R33" s="352">
        <f t="shared" si="11"/>
        <v>-619206.45838551526</v>
      </c>
      <c r="S33" s="351">
        <f t="shared" si="12"/>
        <v>-759562.33910894883</v>
      </c>
    </row>
    <row r="34" spans="1:19" x14ac:dyDescent="0.25">
      <c r="A34" s="344">
        <f t="shared" si="5"/>
        <v>2043</v>
      </c>
      <c r="B34" s="345">
        <f>'SL Marginal Supply Costs'!B24</f>
        <v>2.1311574930689775E-2</v>
      </c>
      <c r="C34" s="346">
        <f>'SL Marginal Supply Costs'!C24</f>
        <v>394.88414751998505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-110104.18891895543</v>
      </c>
      <c r="J34" s="300">
        <f t="shared" si="2"/>
        <v>-21992.266633976011</v>
      </c>
      <c r="K34" s="300">
        <f t="shared" si="3"/>
        <v>-11951.011218702519</v>
      </c>
      <c r="L34" s="300">
        <f t="shared" si="4"/>
        <v>-5770.6203902825928</v>
      </c>
      <c r="M34" s="352">
        <f t="shared" si="6"/>
        <v>-149818.08716191654</v>
      </c>
      <c r="N34" s="349">
        <f t="shared" si="7"/>
        <v>-485745.41032774351</v>
      </c>
      <c r="O34" s="300">
        <f t="shared" si="8"/>
        <v>-97023.035045660319</v>
      </c>
      <c r="P34" s="300">
        <f t="shared" si="9"/>
        <v>-52724.141608573365</v>
      </c>
      <c r="Q34" s="300">
        <f t="shared" si="10"/>
        <v>-25458.180990613437</v>
      </c>
      <c r="R34" s="352">
        <f t="shared" si="11"/>
        <v>-660950.76797259063</v>
      </c>
      <c r="S34" s="351">
        <f t="shared" si="12"/>
        <v>-810768.85513450718</v>
      </c>
    </row>
    <row r="35" spans="1:19" x14ac:dyDescent="0.25">
      <c r="A35" s="344">
        <f t="shared" si="5"/>
        <v>2044</v>
      </c>
      <c r="B35" s="345">
        <f>'SL Marginal Supply Costs'!B25</f>
        <v>2.1663730830725765E-2</v>
      </c>
      <c r="C35" s="346">
        <f>'SL Marginal Supply Costs'!C25</f>
        <v>401.40927683736788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-117253.26201579074</v>
      </c>
      <c r="J35" s="300">
        <f t="shared" si="2"/>
        <v>-23420.226126481011</v>
      </c>
      <c r="K35" s="300">
        <f t="shared" si="3"/>
        <v>-12726.991257450109</v>
      </c>
      <c r="L35" s="300">
        <f t="shared" si="4"/>
        <v>-6145.3071972903163</v>
      </c>
      <c r="M35" s="352">
        <f t="shared" si="6"/>
        <v>-159545.78659701219</v>
      </c>
      <c r="N35" s="349">
        <f t="shared" si="7"/>
        <v>-517284.89560056455</v>
      </c>
      <c r="O35" s="300">
        <f t="shared" si="8"/>
        <v>-103322.74785793848</v>
      </c>
      <c r="P35" s="300">
        <f t="shared" si="9"/>
        <v>-56147.524006903674</v>
      </c>
      <c r="Q35" s="300">
        <f t="shared" si="10"/>
        <v>-27111.182557595825</v>
      </c>
      <c r="R35" s="352">
        <f t="shared" si="11"/>
        <v>-703866.35002300248</v>
      </c>
      <c r="S35" s="351">
        <f t="shared" si="12"/>
        <v>-863412.13662001467</v>
      </c>
    </row>
    <row r="36" spans="1:19" x14ac:dyDescent="0.25">
      <c r="A36" s="344">
        <f t="shared" si="5"/>
        <v>2045</v>
      </c>
      <c r="B36" s="345">
        <f>'SL Marginal Supply Costs'!B26</f>
        <v>2.2019235463977195E-2</v>
      </c>
      <c r="C36" s="346">
        <f>'SL Marginal Supply Costs'!C26</f>
        <v>407.99645514293439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-124594.55794956385</v>
      </c>
      <c r="J36" s="300">
        <f t="shared" si="2"/>
        <v>-24886.580306096304</v>
      </c>
      <c r="K36" s="300">
        <f t="shared" si="3"/>
        <v>-13523.835691124812</v>
      </c>
      <c r="L36" s="300">
        <f t="shared" si="4"/>
        <v>-6530.0685076680047</v>
      </c>
      <c r="M36" s="352">
        <f t="shared" si="6"/>
        <v>-169535.04245445298</v>
      </c>
      <c r="N36" s="349">
        <f t="shared" si="7"/>
        <v>-549672.40819840808</v>
      </c>
      <c r="O36" s="300">
        <f t="shared" si="8"/>
        <v>-109791.84607896363</v>
      </c>
      <c r="P36" s="300">
        <f t="shared" si="9"/>
        <v>-59662.953621371875</v>
      </c>
      <c r="Q36" s="300">
        <f t="shared" si="10"/>
        <v>-28808.629697642598</v>
      </c>
      <c r="R36" s="352">
        <f t="shared" si="11"/>
        <v>-747935.83759638621</v>
      </c>
      <c r="S36" s="351">
        <f t="shared" si="12"/>
        <v>-917470.88005083916</v>
      </c>
    </row>
    <row r="37" spans="1:19" x14ac:dyDescent="0.25">
      <c r="A37" s="344">
        <f t="shared" si="5"/>
        <v>2046</v>
      </c>
      <c r="B37" s="345">
        <f>'SL Marginal Supply Costs'!B27</f>
        <v>2.2380573974377982E-2</v>
      </c>
      <c r="C37" s="346">
        <f>'SL Marginal Supply Costs'!C27</f>
        <v>414.69172989901449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-132145.221713215</v>
      </c>
      <c r="J37" s="300">
        <f t="shared" si="2"/>
        <v>-26394.753722422414</v>
      </c>
      <c r="K37" s="300">
        <f t="shared" si="3"/>
        <v>-14343.405484372799</v>
      </c>
      <c r="L37" s="300">
        <f t="shared" si="4"/>
        <v>-6925.8028998151131</v>
      </c>
      <c r="M37" s="352">
        <f t="shared" si="6"/>
        <v>-179809.18381982532</v>
      </c>
      <c r="N37" s="349">
        <f t="shared" si="7"/>
        <v>-582983.5864935522</v>
      </c>
      <c r="O37" s="300">
        <f t="shared" si="8"/>
        <v>-116445.43775564327</v>
      </c>
      <c r="P37" s="300">
        <f t="shared" si="9"/>
        <v>-63278.640448750426</v>
      </c>
      <c r="Q37" s="300">
        <f t="shared" si="10"/>
        <v>-30554.486658959384</v>
      </c>
      <c r="R37" s="352">
        <f t="shared" si="11"/>
        <v>-793262.15135690535</v>
      </c>
      <c r="S37" s="351">
        <f t="shared" si="12"/>
        <v>-973071.33517673064</v>
      </c>
    </row>
    <row r="38" spans="1:19" x14ac:dyDescent="0.25">
      <c r="A38" s="344">
        <f t="shared" si="5"/>
        <v>2047</v>
      </c>
      <c r="B38" s="345">
        <f>'SL Marginal Supply Costs'!B28</f>
        <v>2.2747842096608947E-2</v>
      </c>
      <c r="C38" s="346">
        <f>'SL Marginal Supply Costs'!C28</f>
        <v>421.49687498238382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-139910.14785835138</v>
      </c>
      <c r="J38" s="300">
        <f t="shared" si="2"/>
        <v>-27945.724015684093</v>
      </c>
      <c r="K38" s="300">
        <f t="shared" si="3"/>
        <v>-15186.231905275168</v>
      </c>
      <c r="L38" s="300">
        <f t="shared" si="4"/>
        <v>-7332.766899841894</v>
      </c>
      <c r="M38" s="352">
        <f t="shared" si="6"/>
        <v>-190374.87067915255</v>
      </c>
      <c r="N38" s="349">
        <f t="shared" si="7"/>
        <v>-617240.02372420288</v>
      </c>
      <c r="O38" s="300">
        <f t="shared" si="8"/>
        <v>-123287.83593234727</v>
      </c>
      <c r="P38" s="300">
        <f t="shared" si="9"/>
        <v>-66996.928278449908</v>
      </c>
      <c r="Q38" s="300">
        <f t="shared" si="10"/>
        <v>-32349.885154897958</v>
      </c>
      <c r="R38" s="352">
        <f t="shared" si="11"/>
        <v>-839874.67308989796</v>
      </c>
      <c r="S38" s="351">
        <f t="shared" si="12"/>
        <v>-1030249.5437690505</v>
      </c>
    </row>
    <row r="39" spans="1:19" x14ac:dyDescent="0.25">
      <c r="A39" s="344">
        <f t="shared" si="5"/>
        <v>2048</v>
      </c>
      <c r="B39" s="345">
        <f>'SL Marginal Supply Costs'!B29</f>
        <v>2.3121137136369447E-2</v>
      </c>
      <c r="C39" s="346">
        <f>'SL Marginal Supply Costs'!C29</f>
        <v>428.41369337936624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-147894.33519587744</v>
      </c>
      <c r="J39" s="300">
        <f t="shared" si="2"/>
        <v>-29540.489650911059</v>
      </c>
      <c r="K39" s="300">
        <f t="shared" si="3"/>
        <v>-16052.857538503633</v>
      </c>
      <c r="L39" s="300">
        <f t="shared" si="4"/>
        <v>-7751.222498145039</v>
      </c>
      <c r="M39" s="352">
        <f t="shared" si="6"/>
        <v>-201238.90488343718</v>
      </c>
      <c r="N39" s="349">
        <f t="shared" si="7"/>
        <v>-652463.77308813378</v>
      </c>
      <c r="O39" s="300">
        <f t="shared" si="8"/>
        <v>-130323.4455260032</v>
      </c>
      <c r="P39" s="300">
        <f t="shared" si="9"/>
        <v>-70820.210825156275</v>
      </c>
      <c r="Q39" s="300">
        <f t="shared" si="10"/>
        <v>-34195.981005541013</v>
      </c>
      <c r="R39" s="352">
        <f t="shared" si="11"/>
        <v>-887803.41044483439</v>
      </c>
      <c r="S39" s="351">
        <f t="shared" si="12"/>
        <v>-1089042.3153282716</v>
      </c>
    </row>
    <row r="40" spans="1:19" x14ac:dyDescent="0.25">
      <c r="A40" s="344">
        <f t="shared" si="5"/>
        <v>2049</v>
      </c>
      <c r="B40" s="345">
        <f>'SL Marginal Supply Costs'!B30</f>
        <v>2.3500557996157967E-2</v>
      </c>
      <c r="C40" s="346">
        <f>'SL Marginal Supply Costs'!C30</f>
        <v>435.44401766352462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-156102.88889974641</v>
      </c>
      <c r="J40" s="300">
        <f t="shared" si="2"/>
        <v>-31180.070338142472</v>
      </c>
      <c r="K40" s="300">
        <f t="shared" si="3"/>
        <v>-16943.836513667506</v>
      </c>
      <c r="L40" s="300">
        <f t="shared" si="4"/>
        <v>-8181.4372596664434</v>
      </c>
      <c r="M40" s="352">
        <f t="shared" si="6"/>
        <v>-212408.23301122285</v>
      </c>
      <c r="N40" s="349">
        <f t="shared" si="7"/>
        <v>-688677.3570237828</v>
      </c>
      <c r="O40" s="300">
        <f t="shared" si="8"/>
        <v>-137556.76517990741</v>
      </c>
      <c r="P40" s="300">
        <f t="shared" si="9"/>
        <v>-74750.932736226619</v>
      </c>
      <c r="Q40" s="300">
        <f t="shared" si="10"/>
        <v>-36093.954624129554</v>
      </c>
      <c r="R40" s="352">
        <f t="shared" si="11"/>
        <v>-937079.0095640464</v>
      </c>
      <c r="S40" s="351">
        <f t="shared" si="12"/>
        <v>-1149487.2425752692</v>
      </c>
    </row>
    <row r="41" spans="1:19" x14ac:dyDescent="0.25">
      <c r="A41" s="344">
        <f t="shared" si="5"/>
        <v>2050</v>
      </c>
      <c r="B41" s="345">
        <f>'SL Marginal Supply Costs'!B31</f>
        <v>2.388620520147584E-2</v>
      </c>
      <c r="C41" s="346">
        <f>'SL Marginal Supply Costs'!C31</f>
        <v>442.58971048119213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-164541.02265168191</v>
      </c>
      <c r="J41" s="300">
        <f t="shared" si="2"/>
        <v>-32865.507460814639</v>
      </c>
      <c r="K41" s="300">
        <f t="shared" si="3"/>
        <v>-17859.734738107647</v>
      </c>
      <c r="L41" s="300">
        <f t="shared" si="4"/>
        <v>-8623.6844362992251</v>
      </c>
      <c r="M41" s="352">
        <f t="shared" si="6"/>
        <v>-223889.94928690343</v>
      </c>
      <c r="N41" s="349">
        <f t="shared" si="7"/>
        <v>-725903.77667209669</v>
      </c>
      <c r="O41" s="300">
        <f t="shared" si="8"/>
        <v>-144992.38915363853</v>
      </c>
      <c r="P41" s="300">
        <f t="shared" si="9"/>
        <v>-78791.590618703747</v>
      </c>
      <c r="Q41" s="300">
        <f t="shared" si="10"/>
        <v>-38045.011512963276</v>
      </c>
      <c r="R41" s="352">
        <f t="shared" si="11"/>
        <v>-987732.76795740216</v>
      </c>
      <c r="S41" s="351">
        <f t="shared" si="12"/>
        <v>-1211622.7172443056</v>
      </c>
    </row>
    <row r="42" spans="1:19" x14ac:dyDescent="0.25">
      <c r="A42" s="344">
        <f t="shared" si="5"/>
        <v>2051</v>
      </c>
      <c r="B42" s="345">
        <f>'SL Marginal Supply Costs'!B32</f>
        <v>2.427818092746092E-2</v>
      </c>
      <c r="C42" s="346">
        <f>'SL Marginal Supply Costs'!C32</f>
        <v>449.85266504496991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-173214.06082764661</v>
      </c>
      <c r="J42" s="300">
        <f t="shared" si="2"/>
        <v>-34597.86451248746</v>
      </c>
      <c r="K42" s="300">
        <f t="shared" si="3"/>
        <v>-18801.130134221814</v>
      </c>
      <c r="L42" s="300">
        <f t="shared" si="4"/>
        <v>-9078.2430814817526</v>
      </c>
      <c r="M42" s="352">
        <f t="shared" si="6"/>
        <v>-235691.29855583762</v>
      </c>
      <c r="N42" s="349">
        <f t="shared" si="7"/>
        <v>-764166.52152255049</v>
      </c>
      <c r="O42" s="300">
        <f t="shared" si="8"/>
        <v>-152635.0092497583</v>
      </c>
      <c r="P42" s="300">
        <f t="shared" si="9"/>
        <v>-82944.734086321638</v>
      </c>
      <c r="Q42" s="300">
        <f t="shared" si="10"/>
        <v>-40050.38276895367</v>
      </c>
      <c r="R42" s="352">
        <f t="shared" si="11"/>
        <v>-1039796.6476275842</v>
      </c>
      <c r="S42" s="351">
        <f t="shared" si="12"/>
        <v>-1275487.9461834219</v>
      </c>
    </row>
    <row r="43" spans="1:19" x14ac:dyDescent="0.25">
      <c r="A43" s="344">
        <f t="shared" si="5"/>
        <v>2052</v>
      </c>
      <c r="B43" s="345">
        <f>'SL Marginal Supply Costs'!B33</f>
        <v>2.4676589025958321E-2</v>
      </c>
      <c r="C43" s="346">
        <f>'SL Marginal Supply Costs'!C33</f>
        <v>457.23480563532337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-182127.44072685138</v>
      </c>
      <c r="J43" s="300">
        <f t="shared" si="2"/>
        <v>-36378.227542067754</v>
      </c>
      <c r="K43" s="300">
        <f t="shared" si="3"/>
        <v>-19768.612881407422</v>
      </c>
      <c r="L43" s="300">
        <f t="shared" si="4"/>
        <v>-9545.3981670211979</v>
      </c>
      <c r="M43" s="352">
        <f t="shared" si="6"/>
        <v>-247819.67931734776</v>
      </c>
      <c r="N43" s="349">
        <f t="shared" si="7"/>
        <v>-803489.57924684102</v>
      </c>
      <c r="O43" s="300">
        <f t="shared" si="8"/>
        <v>-160489.4167779985</v>
      </c>
      <c r="P43" s="300">
        <f t="shared" si="9"/>
        <v>-87212.966826881588</v>
      </c>
      <c r="Q43" s="300">
        <f t="shared" si="10"/>
        <v>-42111.325599013282</v>
      </c>
      <c r="R43" s="352">
        <f t="shared" si="11"/>
        <v>-1093303.2884507345</v>
      </c>
      <c r="S43" s="351">
        <f t="shared" si="12"/>
        <v>-1341122.9677680822</v>
      </c>
    </row>
    <row r="44" spans="1:19" x14ac:dyDescent="0.25">
      <c r="A44" s="344">
        <f t="shared" si="5"/>
        <v>2053</v>
      </c>
      <c r="B44" s="345">
        <f>'SL Marginal Supply Costs'!B34</f>
        <v>2.5081535053035398E-2</v>
      </c>
      <c r="C44" s="346">
        <f>'SL Marginal Supply Costs'!C34</f>
        <v>464.73808811040982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-191286.71484411153</v>
      </c>
      <c r="J44" s="300">
        <f t="shared" si="2"/>
        <v>-38207.705607690943</v>
      </c>
      <c r="K44" s="300">
        <f t="shared" si="3"/>
        <v>-20762.785662709317</v>
      </c>
      <c r="L44" s="300">
        <f t="shared" si="4"/>
        <v>-10025.440702188991</v>
      </c>
      <c r="M44" s="352">
        <f t="shared" si="6"/>
        <v>-260282.64681670078</v>
      </c>
      <c r="N44" s="349">
        <f t="shared" si="7"/>
        <v>-843897.44572381629</v>
      </c>
      <c r="O44" s="300">
        <f t="shared" si="8"/>
        <v>-168560.50455764565</v>
      </c>
      <c r="P44" s="300">
        <f t="shared" si="9"/>
        <v>-91598.947690385554</v>
      </c>
      <c r="Q44" s="300">
        <f t="shared" si="10"/>
        <v>-44229.1238454677</v>
      </c>
      <c r="R44" s="352">
        <f t="shared" si="11"/>
        <v>-1148286.0218173154</v>
      </c>
      <c r="S44" s="351">
        <f t="shared" si="12"/>
        <v>-1408568.6686340161</v>
      </c>
    </row>
    <row r="45" spans="1:19" x14ac:dyDescent="0.25">
      <c r="A45" s="344">
        <f t="shared" si="5"/>
        <v>2054</v>
      </c>
      <c r="B45" s="345">
        <f>'SL Marginal Supply Costs'!B35</f>
        <v>2.5493126296948276E-2</v>
      </c>
      <c r="C45" s="346">
        <f>'SL Marginal Supply Costs'!C35</f>
        <v>472.36450042427288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-200697.5531863737</v>
      </c>
      <c r="J45" s="300">
        <f t="shared" si="2"/>
        <v>-40087.431239425227</v>
      </c>
      <c r="K45" s="300">
        <f t="shared" si="3"/>
        <v>-21784.263916262018</v>
      </c>
      <c r="L45" s="300">
        <f t="shared" si="4"/>
        <v>-10518.667855131234</v>
      </c>
      <c r="M45" s="352">
        <f t="shared" si="6"/>
        <v>-273087.91619719216</v>
      </c>
      <c r="N45" s="349">
        <f t="shared" si="7"/>
        <v>-885415.13525927067</v>
      </c>
      <c r="O45" s="300">
        <f t="shared" si="8"/>
        <v>-176853.26895884777</v>
      </c>
      <c r="P45" s="300">
        <f t="shared" si="9"/>
        <v>-96105.391798320852</v>
      </c>
      <c r="Q45" s="300">
        <f t="shared" si="10"/>
        <v>-46405.088521680562</v>
      </c>
      <c r="R45" s="352">
        <f t="shared" si="11"/>
        <v>-1204778.8845381199</v>
      </c>
      <c r="S45" s="351">
        <f t="shared" si="12"/>
        <v>-1477866.800735312</v>
      </c>
    </row>
    <row r="46" spans="1:19" ht="15.75" thickBot="1" x14ac:dyDescent="0.3">
      <c r="A46" s="344">
        <f t="shared" si="5"/>
        <v>2055</v>
      </c>
      <c r="B46" s="345">
        <f>'SL Marginal Supply Costs'!B36</f>
        <v>2.5911471806567287E-2</v>
      </c>
      <c r="C46" s="346">
        <f>'SL Marginal Supply Costs'!C36</f>
        <v>480.11606315353987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-209159.05875680677</v>
      </c>
      <c r="J46" s="300">
        <f t="shared" si="2"/>
        <v>-41920.615547536821</v>
      </c>
      <c r="K46" s="300">
        <f t="shared" si="3"/>
        <v>-22548.763912220766</v>
      </c>
      <c r="L46" s="300">
        <f t="shared" si="4"/>
        <v>-11225.844587122321</v>
      </c>
      <c r="M46" s="352">
        <f t="shared" si="6"/>
        <v>-284854.28280368668</v>
      </c>
      <c r="N46" s="349">
        <f t="shared" si="7"/>
        <v>-922744.66409605136</v>
      </c>
      <c r="O46" s="300">
        <f t="shared" si="8"/>
        <v>-184940.70752674356</v>
      </c>
      <c r="P46" s="300">
        <f t="shared" si="9"/>
        <v>-99478.127821160844</v>
      </c>
      <c r="Q46" s="300">
        <f t="shared" si="10"/>
        <v>-49524.932146413943</v>
      </c>
      <c r="R46" s="352">
        <f t="shared" si="11"/>
        <v>-1256688.4315903699</v>
      </c>
      <c r="S46" s="351">
        <f t="shared" si="12"/>
        <v>-1541542.7143940567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-3297952.7626655702</v>
      </c>
      <c r="J47" s="359">
        <f t="shared" si="13"/>
        <v>-658877.83925233956</v>
      </c>
      <c r="K47" s="359">
        <f t="shared" si="13"/>
        <v>-357814.92017847177</v>
      </c>
      <c r="L47" s="359">
        <f t="shared" si="13"/>
        <v>-173111.20157633125</v>
      </c>
      <c r="M47" s="359">
        <f t="shared" si="13"/>
        <v>-4487756.7236727122</v>
      </c>
      <c r="N47" s="359">
        <f t="shared" si="13"/>
        <v>-13296888.06092889</v>
      </c>
      <c r="O47" s="359">
        <f t="shared" si="13"/>
        <v>-2656558.396391538</v>
      </c>
      <c r="P47" s="359">
        <f t="shared" si="13"/>
        <v>-1442601.6548128161</v>
      </c>
      <c r="Q47" s="359">
        <f t="shared" si="13"/>
        <v>-698060.51375452662</v>
      </c>
      <c r="R47" s="359">
        <f t="shared" si="13"/>
        <v>-18094108.625887774</v>
      </c>
      <c r="S47" s="360">
        <f t="shared" si="13"/>
        <v>-22581865.349560481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2.0619932245024477E-2</v>
      </c>
      <c r="C32" s="371">
        <f>'SL Marginal Supply Costs'!C22</f>
        <v>382.06863608051515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-166445.41275750127</v>
      </c>
      <c r="J32" s="375">
        <f t="shared" si="2"/>
        <v>-33359.751183290398</v>
      </c>
      <c r="K32" s="375">
        <f t="shared" si="3"/>
        <v>-17943.943422048385</v>
      </c>
      <c r="L32" s="375">
        <f t="shared" si="4"/>
        <v>-8933.3464539428132</v>
      </c>
      <c r="M32" s="376">
        <f t="shared" si="6"/>
        <v>-226682.45381678289</v>
      </c>
      <c r="N32" s="374">
        <f t="shared" si="7"/>
        <v>-734305.35305586376</v>
      </c>
      <c r="O32" s="375">
        <f t="shared" si="8"/>
        <v>-147172.83861821442</v>
      </c>
      <c r="P32" s="375">
        <f t="shared" si="9"/>
        <v>-79163.093121338417</v>
      </c>
      <c r="Q32" s="375">
        <f t="shared" si="10"/>
        <v>-39411.143948977297</v>
      </c>
      <c r="R32" s="376">
        <f t="shared" si="11"/>
        <v>-1000052.4287443939</v>
      </c>
      <c r="S32" s="377">
        <f t="shared" si="12"/>
        <v>-1226734.8825611768</v>
      </c>
    </row>
    <row r="33" spans="1:31" x14ac:dyDescent="0.25">
      <c r="A33" s="369">
        <f t="shared" si="5"/>
        <v>2042</v>
      </c>
      <c r="B33" s="370">
        <f>'SL Marginal Supply Costs'!B23</f>
        <v>2.0963858049102155E-2</v>
      </c>
      <c r="C33" s="371">
        <f>'SL Marginal Supply Costs'!C23</f>
        <v>388.44126918693871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-169221.60385926775</v>
      </c>
      <c r="J33" s="375">
        <f t="shared" si="2"/>
        <v>-33916.168106159428</v>
      </c>
      <c r="K33" s="375">
        <f t="shared" si="3"/>
        <v>-18243.235635835434</v>
      </c>
      <c r="L33" s="375">
        <f t="shared" si="4"/>
        <v>-9082.3483190201387</v>
      </c>
      <c r="M33" s="376">
        <f t="shared" si="6"/>
        <v>-230463.35592028277</v>
      </c>
      <c r="N33" s="374">
        <f t="shared" si="7"/>
        <v>-746553.04407576122</v>
      </c>
      <c r="O33" s="375">
        <f t="shared" si="8"/>
        <v>-149627.57689080879</v>
      </c>
      <c r="P33" s="375">
        <f t="shared" si="9"/>
        <v>-80483.477210456957</v>
      </c>
      <c r="Q33" s="375">
        <f t="shared" si="10"/>
        <v>-40068.493799171105</v>
      </c>
      <c r="R33" s="376">
        <f t="shared" si="11"/>
        <v>-1016732.591976198</v>
      </c>
      <c r="S33" s="377">
        <f t="shared" si="12"/>
        <v>-1247195.9478964808</v>
      </c>
    </row>
    <row r="34" spans="1:31" x14ac:dyDescent="0.25">
      <c r="A34" s="369">
        <f t="shared" si="5"/>
        <v>2043</v>
      </c>
      <c r="B34" s="370">
        <f>'SL Marginal Supply Costs'!B24</f>
        <v>2.1311574930689775E-2</v>
      </c>
      <c r="C34" s="371">
        <f>'SL Marginal Supply Costs'!C24</f>
        <v>394.88414751998505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-172028.39678132342</v>
      </c>
      <c r="J34" s="375">
        <f t="shared" si="2"/>
        <v>-34478.718385867141</v>
      </c>
      <c r="K34" s="375">
        <f t="shared" si="3"/>
        <v>-18545.826933224631</v>
      </c>
      <c r="L34" s="375">
        <f t="shared" si="4"/>
        <v>-9232.9926244521484</v>
      </c>
      <c r="M34" s="376">
        <f t="shared" si="6"/>
        <v>-234285.93472486734</v>
      </c>
      <c r="N34" s="374">
        <f t="shared" si="7"/>
        <v>-758935.7408016097</v>
      </c>
      <c r="O34" s="375">
        <f t="shared" si="8"/>
        <v>-152109.37362469823</v>
      </c>
      <c r="P34" s="375">
        <f t="shared" si="9"/>
        <v>-81818.415829550824</v>
      </c>
      <c r="Q34" s="375">
        <f t="shared" si="10"/>
        <v>-40733.089584981499</v>
      </c>
      <c r="R34" s="376">
        <f t="shared" si="11"/>
        <v>-1033596.6198408403</v>
      </c>
      <c r="S34" s="377">
        <f t="shared" si="12"/>
        <v>-1267882.5545657077</v>
      </c>
    </row>
    <row r="35" spans="1:31" x14ac:dyDescent="0.25">
      <c r="A35" s="369">
        <f t="shared" si="5"/>
        <v>2044</v>
      </c>
      <c r="B35" s="370">
        <f>'SL Marginal Supply Costs'!B25</f>
        <v>2.1663730830725765E-2</v>
      </c>
      <c r="C35" s="371">
        <f>'SL Marginal Supply Costs'!C25</f>
        <v>401.40927683736788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-174871.02174439153</v>
      </c>
      <c r="J35" s="375">
        <f t="shared" si="2"/>
        <v>-35048.450287181375</v>
      </c>
      <c r="K35" s="375">
        <f t="shared" si="3"/>
        <v>-18852.281167452835</v>
      </c>
      <c r="L35" s="375">
        <f t="shared" si="4"/>
        <v>-9385.5600831342999</v>
      </c>
      <c r="M35" s="376">
        <f t="shared" si="6"/>
        <v>-238157.31328216003</v>
      </c>
      <c r="N35" s="374">
        <f t="shared" si="7"/>
        <v>-771476.51733927405</v>
      </c>
      <c r="O35" s="375">
        <f t="shared" si="8"/>
        <v>-154622.85343775409</v>
      </c>
      <c r="P35" s="375">
        <f t="shared" si="9"/>
        <v>-83170.396523595278</v>
      </c>
      <c r="Q35" s="375">
        <f t="shared" si="10"/>
        <v>-41406.169724328174</v>
      </c>
      <c r="R35" s="376">
        <f t="shared" si="11"/>
        <v>-1050675.9370249517</v>
      </c>
      <c r="S35" s="377">
        <f t="shared" si="12"/>
        <v>-1288833.2503071118</v>
      </c>
    </row>
    <row r="36" spans="1:31" x14ac:dyDescent="0.25">
      <c r="A36" s="369">
        <f t="shared" si="5"/>
        <v>2045</v>
      </c>
      <c r="B36" s="370">
        <f>'SL Marginal Supply Costs'!B26</f>
        <v>2.2019235463977195E-2</v>
      </c>
      <c r="C36" s="371">
        <f>'SL Marginal Supply Costs'!C26</f>
        <v>407.99645514293439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-177740.67789629361</v>
      </c>
      <c r="J36" s="375">
        <f t="shared" si="2"/>
        <v>-35623.599903040864</v>
      </c>
      <c r="K36" s="375">
        <f t="shared" si="3"/>
        <v>-19161.649547015721</v>
      </c>
      <c r="L36" s="375">
        <f t="shared" si="4"/>
        <v>-9539.5783416367376</v>
      </c>
      <c r="M36" s="376">
        <f t="shared" si="6"/>
        <v>-242065.50568798694</v>
      </c>
      <c r="N36" s="374">
        <f t="shared" si="7"/>
        <v>-784136.54706830846</v>
      </c>
      <c r="O36" s="375">
        <f t="shared" si="8"/>
        <v>-157160.23452105833</v>
      </c>
      <c r="P36" s="375">
        <f t="shared" si="9"/>
        <v>-84535.233519795438</v>
      </c>
      <c r="Q36" s="375">
        <f t="shared" si="10"/>
        <v>-42085.650340903972</v>
      </c>
      <c r="R36" s="376">
        <f t="shared" si="11"/>
        <v>-1067917.6654500661</v>
      </c>
      <c r="S36" s="377">
        <f t="shared" si="12"/>
        <v>-1309983.1711380531</v>
      </c>
    </row>
    <row r="37" spans="1:31" x14ac:dyDescent="0.25">
      <c r="A37" s="369">
        <f t="shared" si="5"/>
        <v>2046</v>
      </c>
      <c r="B37" s="370">
        <f>'SL Marginal Supply Costs'!B27</f>
        <v>2.2380573974377982E-2</v>
      </c>
      <c r="C37" s="371">
        <f>'SL Marginal Supply Costs'!C27</f>
        <v>414.69172989901449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-180657.42547791344</v>
      </c>
      <c r="J37" s="375">
        <f t="shared" si="2"/>
        <v>-36208.187798707673</v>
      </c>
      <c r="K37" s="375">
        <f t="shared" si="3"/>
        <v>-19476.094701819926</v>
      </c>
      <c r="L37" s="375">
        <f t="shared" si="4"/>
        <v>-9696.1240597411579</v>
      </c>
      <c r="M37" s="376">
        <f t="shared" si="6"/>
        <v>-246037.83203818218</v>
      </c>
      <c r="N37" s="374">
        <f t="shared" si="7"/>
        <v>-797004.32952751394</v>
      </c>
      <c r="O37" s="375">
        <f t="shared" si="8"/>
        <v>-159739.25435710038</v>
      </c>
      <c r="P37" s="375">
        <f t="shared" si="9"/>
        <v>-85922.467668156212</v>
      </c>
      <c r="Q37" s="375">
        <f t="shared" si="10"/>
        <v>-42776.281322543146</v>
      </c>
      <c r="R37" s="376">
        <f t="shared" si="11"/>
        <v>-1085442.3328753137</v>
      </c>
      <c r="S37" s="377">
        <f t="shared" si="12"/>
        <v>-1331480.164913496</v>
      </c>
    </row>
    <row r="38" spans="1:31" x14ac:dyDescent="0.25">
      <c r="A38" s="369">
        <f t="shared" si="5"/>
        <v>2047</v>
      </c>
      <c r="B38" s="370">
        <f>'SL Marginal Supply Costs'!B28</f>
        <v>2.2747842096608947E-2</v>
      </c>
      <c r="C38" s="371">
        <f>'SL Marginal Supply Costs'!C28</f>
        <v>421.49687498238382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-183622.03726572159</v>
      </c>
      <c r="J38" s="375">
        <f t="shared" si="2"/>
        <v>-36802.368857577821</v>
      </c>
      <c r="K38" s="375">
        <f t="shared" si="3"/>
        <v>-19795.699942405747</v>
      </c>
      <c r="L38" s="375">
        <f t="shared" si="4"/>
        <v>-9855.2387133875054</v>
      </c>
      <c r="M38" s="376">
        <f t="shared" si="6"/>
        <v>-250075.34477909267</v>
      </c>
      <c r="N38" s="374">
        <f t="shared" si="7"/>
        <v>-810083.27396614314</v>
      </c>
      <c r="O38" s="375">
        <f t="shared" si="8"/>
        <v>-162360.59624321424</v>
      </c>
      <c r="P38" s="375">
        <f t="shared" si="9"/>
        <v>-87332.46650884999</v>
      </c>
      <c r="Q38" s="375">
        <f t="shared" si="10"/>
        <v>-43478.245648182856</v>
      </c>
      <c r="R38" s="376">
        <f t="shared" si="11"/>
        <v>-1103254.5823663902</v>
      </c>
      <c r="S38" s="377">
        <f t="shared" si="12"/>
        <v>-1353329.9271454827</v>
      </c>
    </row>
    <row r="39" spans="1:31" x14ac:dyDescent="0.25">
      <c r="A39" s="369">
        <f t="shared" si="5"/>
        <v>2048</v>
      </c>
      <c r="B39" s="370">
        <f>'SL Marginal Supply Costs'!B29</f>
        <v>2.3121137136369447E-2</v>
      </c>
      <c r="C39" s="371">
        <f>'SL Marginal Supply Costs'!C29</f>
        <v>428.41369337936624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-186635.2987175509</v>
      </c>
      <c r="J39" s="375">
        <f t="shared" si="2"/>
        <v>-37406.300504703948</v>
      </c>
      <c r="K39" s="375">
        <f t="shared" si="3"/>
        <v>-20120.549946450257</v>
      </c>
      <c r="L39" s="375">
        <f t="shared" si="4"/>
        <v>-10016.964459141282</v>
      </c>
      <c r="M39" s="376">
        <f t="shared" si="6"/>
        <v>-254179.11362784638</v>
      </c>
      <c r="N39" s="374">
        <f t="shared" si="7"/>
        <v>-823376.84557967156</v>
      </c>
      <c r="O39" s="375">
        <f t="shared" si="8"/>
        <v>-165024.95468973188</v>
      </c>
      <c r="P39" s="375">
        <f t="shared" si="9"/>
        <v>-88765.603613431173</v>
      </c>
      <c r="Q39" s="375">
        <f t="shared" si="10"/>
        <v>-44191.729299468388</v>
      </c>
      <c r="R39" s="376">
        <f t="shared" si="11"/>
        <v>-1121359.133182303</v>
      </c>
      <c r="S39" s="377">
        <f t="shared" si="12"/>
        <v>-1375538.2468101494</v>
      </c>
    </row>
    <row r="40" spans="1:31" x14ac:dyDescent="0.25">
      <c r="A40" s="369">
        <f t="shared" si="5"/>
        <v>2049</v>
      </c>
      <c r="B40" s="370">
        <f>'SL Marginal Supply Costs'!B30</f>
        <v>2.3500557996157967E-2</v>
      </c>
      <c r="C40" s="371">
        <f>'SL Marginal Supply Costs'!C30</f>
        <v>435.44401766352462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-189698.0081806989</v>
      </c>
      <c r="J40" s="375">
        <f t="shared" si="2"/>
        <v>-38020.142748504215</v>
      </c>
      <c r="K40" s="375">
        <f t="shared" si="3"/>
        <v>-20450.730781202175</v>
      </c>
      <c r="L40" s="375">
        <f t="shared" si="4"/>
        <v>-10181.344145362684</v>
      </c>
      <c r="M40" s="376">
        <f t="shared" si="6"/>
        <v>-258350.22585576796</v>
      </c>
      <c r="N40" s="374">
        <f t="shared" si="7"/>
        <v>-836888.56642788125</v>
      </c>
      <c r="O40" s="375">
        <f t="shared" si="8"/>
        <v>-167733.03560398967</v>
      </c>
      <c r="P40" s="375">
        <f t="shared" si="9"/>
        <v>-90222.25868381164</v>
      </c>
      <c r="Q40" s="375">
        <f t="shared" si="10"/>
        <v>-44916.921310027894</v>
      </c>
      <c r="R40" s="376">
        <f t="shared" si="11"/>
        <v>-1139760.7820257104</v>
      </c>
      <c r="S40" s="377">
        <f t="shared" si="12"/>
        <v>-1398111.0078814784</v>
      </c>
    </row>
    <row r="41" spans="1:31" x14ac:dyDescent="0.25">
      <c r="A41" s="369">
        <f t="shared" si="5"/>
        <v>2050</v>
      </c>
      <c r="B41" s="370">
        <f>'SL Marginal Supply Costs'!B31</f>
        <v>2.388620520147584E-2</v>
      </c>
      <c r="C41" s="371">
        <f>'SL Marginal Supply Costs'!C31</f>
        <v>442.58971048119213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-192810.97710344588</v>
      </c>
      <c r="J41" s="375">
        <f t="shared" si="2"/>
        <v>-38644.058223155676</v>
      </c>
      <c r="K41" s="375">
        <f t="shared" si="3"/>
        <v>-20786.32992628495</v>
      </c>
      <c r="L41" s="375">
        <f t="shared" si="4"/>
        <v>-10348.421323559071</v>
      </c>
      <c r="M41" s="376">
        <f t="shared" si="6"/>
        <v>-262589.78657644556</v>
      </c>
      <c r="N41" s="374">
        <f t="shared" si="7"/>
        <v>-850622.01636801276</v>
      </c>
      <c r="O41" s="375">
        <f t="shared" si="8"/>
        <v>-170485.55647735519</v>
      </c>
      <c r="P41" s="375">
        <f t="shared" si="9"/>
        <v>-91702.817652861078</v>
      </c>
      <c r="Q41" s="375">
        <f t="shared" si="10"/>
        <v>-45654.013815555933</v>
      </c>
      <c r="R41" s="376">
        <f t="shared" si="11"/>
        <v>-1158464.404313785</v>
      </c>
      <c r="S41" s="377">
        <f t="shared" si="12"/>
        <v>-1421054.1908902307</v>
      </c>
    </row>
    <row r="42" spans="1:31" x14ac:dyDescent="0.25">
      <c r="A42" s="369">
        <f t="shared" si="5"/>
        <v>2051</v>
      </c>
      <c r="B42" s="370">
        <f>'SL Marginal Supply Costs'!B32</f>
        <v>2.427818092746092E-2</v>
      </c>
      <c r="C42" s="371">
        <f>'SL Marginal Supply Costs'!C32</f>
        <v>449.85266504496991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-195975.03025004393</v>
      </c>
      <c r="J42" s="375">
        <f t="shared" si="2"/>
        <v>-39278.212231683377</v>
      </c>
      <c r="K42" s="375">
        <f t="shared" si="3"/>
        <v>-21127.436296874013</v>
      </c>
      <c r="L42" s="375">
        <f t="shared" si="4"/>
        <v>-10518.240259923685</v>
      </c>
      <c r="M42" s="376">
        <f t="shared" si="6"/>
        <v>-266898.91903852503</v>
      </c>
      <c r="N42" s="374">
        <f t="shared" si="7"/>
        <v>-864580.83400322858</v>
      </c>
      <c r="O42" s="375">
        <f t="shared" si="8"/>
        <v>-173283.24657532241</v>
      </c>
      <c r="P42" s="375">
        <f t="shared" si="9"/>
        <v>-93207.672786657582</v>
      </c>
      <c r="Q42" s="375">
        <f t="shared" si="10"/>
        <v>-46403.202104718737</v>
      </c>
      <c r="R42" s="376">
        <f t="shared" si="11"/>
        <v>-1177474.9554699271</v>
      </c>
      <c r="S42" s="377">
        <f t="shared" si="12"/>
        <v>-1444373.8745084521</v>
      </c>
    </row>
    <row r="43" spans="1:31" x14ac:dyDescent="0.25">
      <c r="A43" s="369">
        <f t="shared" si="5"/>
        <v>2052</v>
      </c>
      <c r="B43" s="370">
        <f>'SL Marginal Supply Costs'!B33</f>
        <v>2.4676589025958321E-2</v>
      </c>
      <c r="C43" s="371">
        <f>'SL Marginal Supply Costs'!C33</f>
        <v>457.23480563532337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-199191.00591923326</v>
      </c>
      <c r="J43" s="375">
        <f t="shared" si="2"/>
        <v>-39922.772789756418</v>
      </c>
      <c r="K43" s="375">
        <f t="shared" si="3"/>
        <v>-21474.140267254334</v>
      </c>
      <c r="L43" s="375">
        <f t="shared" si="4"/>
        <v>-10690.845947063743</v>
      </c>
      <c r="M43" s="376">
        <f t="shared" si="6"/>
        <v>-271278.76492330775</v>
      </c>
      <c r="N43" s="374">
        <f t="shared" si="7"/>
        <v>-878768.71764664073</v>
      </c>
      <c r="O43" s="375">
        <f t="shared" si="8"/>
        <v>-176126.84713072656</v>
      </c>
      <c r="P43" s="375">
        <f t="shared" si="9"/>
        <v>-94737.22278841646</v>
      </c>
      <c r="Q43" s="375">
        <f t="shared" si="10"/>
        <v>-47164.68467089488</v>
      </c>
      <c r="R43" s="376">
        <f t="shared" si="11"/>
        <v>-1196797.4722366787</v>
      </c>
      <c r="S43" s="377">
        <f t="shared" si="12"/>
        <v>-1468076.2371599865</v>
      </c>
    </row>
    <row r="44" spans="1:31" x14ac:dyDescent="0.25">
      <c r="A44" s="369">
        <f t="shared" si="5"/>
        <v>2053</v>
      </c>
      <c r="B44" s="370">
        <f>'SL Marginal Supply Costs'!B34</f>
        <v>2.5081535053035398E-2</v>
      </c>
      <c r="C44" s="371">
        <f>'SL Marginal Supply Costs'!C34</f>
        <v>464.73808811040982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-202459.75616634512</v>
      </c>
      <c r="J44" s="375">
        <f t="shared" si="2"/>
        <v>-40577.910670202786</v>
      </c>
      <c r="K44" s="375">
        <f t="shared" si="3"/>
        <v>-21826.533694764632</v>
      </c>
      <c r="L44" s="375">
        <f t="shared" si="4"/>
        <v>-10866.284115920971</v>
      </c>
      <c r="M44" s="376">
        <f t="shared" si="6"/>
        <v>-275730.4846472335</v>
      </c>
      <c r="N44" s="374">
        <f t="shared" si="7"/>
        <v>-893189.42630115885</v>
      </c>
      <c r="O44" s="375">
        <f t="shared" si="8"/>
        <v>-179017.11154012984</v>
      </c>
      <c r="P44" s="375">
        <f t="shared" si="9"/>
        <v>-96291.872904124466</v>
      </c>
      <c r="Q44" s="375">
        <f t="shared" si="10"/>
        <v>-47938.663264764997</v>
      </c>
      <c r="R44" s="376">
        <f t="shared" si="11"/>
        <v>-1216437.074010178</v>
      </c>
      <c r="S44" s="377">
        <f t="shared" si="12"/>
        <v>-1492167.5586574115</v>
      </c>
    </row>
    <row r="45" spans="1:31" x14ac:dyDescent="0.25">
      <c r="A45" s="369">
        <f t="shared" si="5"/>
        <v>2054</v>
      </c>
      <c r="B45" s="370">
        <f>'SL Marginal Supply Costs'!B35</f>
        <v>2.5493126296948276E-2</v>
      </c>
      <c r="C45" s="371">
        <f>'SL Marginal Supply Costs'!C35</f>
        <v>472.36450042427288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-205782.14702904949</v>
      </c>
      <c r="J45" s="375">
        <f t="shared" si="2"/>
        <v>-41243.799448254802</v>
      </c>
      <c r="K45" s="375">
        <f t="shared" si="3"/>
        <v>-22184.70994413448</v>
      </c>
      <c r="L45" s="375">
        <f t="shared" si="4"/>
        <v>-11044.601247887796</v>
      </c>
      <c r="M45" s="376">
        <f t="shared" si="6"/>
        <v>-280255.25766932662</v>
      </c>
      <c r="N45" s="374">
        <f t="shared" si="7"/>
        <v>-907846.78065541852</v>
      </c>
      <c r="O45" s="375">
        <f t="shared" si="8"/>
        <v>-181954.80556342989</v>
      </c>
      <c r="P45" s="375">
        <f t="shared" si="9"/>
        <v>-97872.035029907638</v>
      </c>
      <c r="Q45" s="375">
        <f t="shared" si="10"/>
        <v>-48725.342947764599</v>
      </c>
      <c r="R45" s="376">
        <f t="shared" si="11"/>
        <v>-1236398.9641965206</v>
      </c>
      <c r="S45" s="377">
        <f t="shared" si="12"/>
        <v>-1516654.2218658472</v>
      </c>
    </row>
    <row r="46" spans="1:31" ht="15.75" thickBot="1" x14ac:dyDescent="0.3">
      <c r="A46" s="369">
        <f t="shared" si="5"/>
        <v>2055</v>
      </c>
      <c r="B46" s="370">
        <f>'SL Marginal Supply Costs'!B36</f>
        <v>2.5911471806567287E-2</v>
      </c>
      <c r="C46" s="371">
        <f>'SL Marginal Supply Costs'!C36</f>
        <v>480.11606315353987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-209159.05875680677</v>
      </c>
      <c r="J46" s="375">
        <f t="shared" si="2"/>
        <v>-41920.615547536821</v>
      </c>
      <c r="K46" s="375">
        <f t="shared" si="3"/>
        <v>-22548.763912220766</v>
      </c>
      <c r="L46" s="375">
        <f t="shared" si="4"/>
        <v>-11225.844587122321</v>
      </c>
      <c r="M46" s="376">
        <f t="shared" si="6"/>
        <v>-284854.28280368668</v>
      </c>
      <c r="N46" s="374">
        <f t="shared" si="7"/>
        <v>-922744.66409605136</v>
      </c>
      <c r="O46" s="375">
        <f t="shared" si="8"/>
        <v>-184940.70752674356</v>
      </c>
      <c r="P46" s="375">
        <f t="shared" si="9"/>
        <v>-99478.127821160844</v>
      </c>
      <c r="Q46" s="375">
        <f t="shared" si="10"/>
        <v>-49524.932146413943</v>
      </c>
      <c r="R46" s="376">
        <f t="shared" si="11"/>
        <v>-1256688.4315903699</v>
      </c>
      <c r="S46" s="377">
        <f t="shared" si="12"/>
        <v>-1541542.7143940567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-6360178.7596821282</v>
      </c>
      <c r="J47" s="382">
        <f t="shared" si="13"/>
        <v>-1274736.1275336931</v>
      </c>
      <c r="K47" s="382">
        <f t="shared" si="13"/>
        <v>-685670.3704062074</v>
      </c>
      <c r="L47" s="382">
        <f t="shared" si="13"/>
        <v>-341359.24461930303</v>
      </c>
      <c r="M47" s="382">
        <f t="shared" si="13"/>
        <v>-8661944.5022413321</v>
      </c>
      <c r="N47" s="382">
        <f t="shared" si="13"/>
        <v>-22947896.684112538</v>
      </c>
      <c r="O47" s="382">
        <f t="shared" si="13"/>
        <v>-4599322.4498002781</v>
      </c>
      <c r="P47" s="382">
        <f t="shared" si="13"/>
        <v>-2473938.7702721138</v>
      </c>
      <c r="Q47" s="382">
        <f t="shared" si="13"/>
        <v>-1231644.1052486973</v>
      </c>
      <c r="R47" s="382">
        <f t="shared" si="13"/>
        <v>-31252802.009433635</v>
      </c>
      <c r="S47" s="383">
        <f t="shared" si="13"/>
        <v>-39914746.511674963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2.0619932245024477E-2</v>
      </c>
      <c r="C22" s="404">
        <f>IF(INPUTS!$B$5="yes", $C$21*'Inflation Index'!E26*0.5, $C$21*'Inflation Index'!E26)</f>
        <v>382.06863608051515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2.0963858049102155E-2</v>
      </c>
      <c r="C23" s="404">
        <f>IF(INPUTS!$B$5="yes", $C$21*'Inflation Index'!E27*0.5, $C$21*'Inflation Index'!E27)</f>
        <v>388.44126918693871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2.1311574930689775E-2</v>
      </c>
      <c r="C24" s="404">
        <f>IF(INPUTS!$B$5="yes", $C$21*'Inflation Index'!E28*0.5, $C$21*'Inflation Index'!E28)</f>
        <v>394.88414751998505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2.1663730830725765E-2</v>
      </c>
      <c r="C25" s="404">
        <f>IF(INPUTS!$B$5="yes", $C$21*'Inflation Index'!E29*0.5, $C$21*'Inflation Index'!E29)</f>
        <v>401.40927683736788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2.2019235463977195E-2</v>
      </c>
      <c r="C26" s="404">
        <f>IF(INPUTS!$B$5="yes", $C$21*'Inflation Index'!E30*0.5, $C$21*'Inflation Index'!E30)</f>
        <v>407.99645514293439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2.2380573974377982E-2</v>
      </c>
      <c r="C27" s="404">
        <f>IF(INPUTS!$B$5="yes", $C$21*'Inflation Index'!E31*0.5, $C$21*'Inflation Index'!E31)</f>
        <v>414.69172989901449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2.2747842096608947E-2</v>
      </c>
      <c r="C28" s="404">
        <f>IF(INPUTS!$B$5="yes", $C$21*'Inflation Index'!E32*0.5, $C$21*'Inflation Index'!E32)</f>
        <v>421.49687498238382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2.3121137136369447E-2</v>
      </c>
      <c r="C29" s="404">
        <f>IF(INPUTS!$B$5="yes", $C$21*'Inflation Index'!E33*0.5, $C$21*'Inflation Index'!E33)</f>
        <v>428.41369337936624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2.3500557996157967E-2</v>
      </c>
      <c r="C30" s="404">
        <f>IF(INPUTS!$B$5="yes", $C$21*'Inflation Index'!E34*0.5, $C$21*'Inflation Index'!E34)</f>
        <v>435.44401766352462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2.388620520147584E-2</v>
      </c>
      <c r="C31" s="404">
        <f>IF(INPUTS!$B$5="yes", $C$21*'Inflation Index'!E35*0.5, $C$21*'Inflation Index'!E35)</f>
        <v>442.58971048119213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2.427818092746092E-2</v>
      </c>
      <c r="C32" s="404">
        <f>IF(INPUTS!$B$5="yes", $C$21*'Inflation Index'!E36*0.5, $C$21*'Inflation Index'!E36)</f>
        <v>449.85266504496991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2.4676589025958321E-2</v>
      </c>
      <c r="C33" s="404">
        <f>IF(INPUTS!$B$5="yes", $C$21*'Inflation Index'!E37*0.5, $C$21*'Inflation Index'!E37)</f>
        <v>457.23480563532337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2.5081535053035398E-2</v>
      </c>
      <c r="C34" s="404">
        <f>IF(INPUTS!$B$5="yes", $C$21*'Inflation Index'!E38*0.5, $C$21*'Inflation Index'!E38)</f>
        <v>464.73808811040982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2.5493126296948276E-2</v>
      </c>
      <c r="C35" s="404">
        <f>IF(INPUTS!$B$5="yes", $C$21*'Inflation Index'!E39*0.5, $C$21*'Inflation Index'!E39)</f>
        <v>472.36450042427288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2.5911471806567287E-2</v>
      </c>
      <c r="C36" s="406">
        <f>IF(INPUTS!$B$5="yes", $C$21*'Inflation Index'!E40*0.5, $C$21*'Inflation Index'!E40)</f>
        <v>480.11606315353987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7.0000000000000007E-2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1.1950000000000001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613438.60991160001</v>
      </c>
      <c r="D7" s="390">
        <f>Transpose!C3*$B$3</f>
        <v>385918.95951999997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2254168.6668915222</v>
      </c>
      <c r="H7" s="390">
        <f t="shared" si="0"/>
        <v>2254168.6668915222</v>
      </c>
      <c r="I7" s="285"/>
      <c r="J7" s="107">
        <f>J6+1</f>
        <v>1</v>
      </c>
      <c r="K7" s="107">
        <f>K6+1</f>
        <v>2023</v>
      </c>
      <c r="L7" s="401">
        <f>Transpose!E3*$B$3</f>
        <v>4932959.5800257586</v>
      </c>
      <c r="M7" s="390">
        <f>Transpose!F3*$B$3</f>
        <v>3166749.7571760002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7750240.1672136215</v>
      </c>
      <c r="Q7" s="390">
        <f>P7/(1+$B$2)^(K7-$K$7)</f>
        <v>7750240.1672136215</v>
      </c>
      <c r="R7" s="285"/>
      <c r="S7" s="392">
        <f>Q7-H7</f>
        <v>5496071.5003220998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163075.08455160004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2254168.6668915222</v>
      </c>
      <c r="AC7" s="391">
        <f t="shared" ref="AC7:AC26" si="4">H7</f>
        <v>2254168.6668915222</v>
      </c>
      <c r="AD7" s="391">
        <f>AC7</f>
        <v>2254168.6668915222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1321709.8918446389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7750240.1672136215</v>
      </c>
      <c r="AO7" s="391">
        <f t="shared" ref="AO7:AO26" si="9">Q7</f>
        <v>7750240.1672136215</v>
      </c>
      <c r="AP7" s="391">
        <f>AO7</f>
        <v>7750240.1672136215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613438.60991160001</v>
      </c>
      <c r="D8" s="390">
        <f>Transpose!C4*'Inflation Index'!C9*$B$3</f>
        <v>401759.79170170682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2194410.6803380381</v>
      </c>
      <c r="H8" s="390">
        <f t="shared" si="0"/>
        <v>2050851.1031196618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4932959.5800257586</v>
      </c>
      <c r="M8" s="390">
        <f>Transpose!F4*$B$3*'Inflation Index'!C9</f>
        <v>3296735.4710867107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7487306.7616648059</v>
      </c>
      <c r="Q8" s="390">
        <f t="shared" ref="Q8:Q39" si="17">P8/(1+$B$2)^(K8-$K$7)</f>
        <v>6997482.9548269212</v>
      </c>
      <c r="R8" s="285"/>
      <c r="S8" s="392">
        <f>Q8-H8+S7</f>
        <v>10442703.352029359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165659.99022141832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2194410.6803380381</v>
      </c>
      <c r="AC8" s="391">
        <f t="shared" si="4"/>
        <v>2050851.1031196618</v>
      </c>
      <c r="AD8" s="391">
        <f>AC8+AD7</f>
        <v>4305019.7700111838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1342920.9497631229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7487306.7616648059</v>
      </c>
      <c r="AO8" s="391">
        <f t="shared" si="9"/>
        <v>6997482.9548269212</v>
      </c>
      <c r="AP8" s="391">
        <f>AO8+AP7</f>
        <v>14747723.122040544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613438.60991160001</v>
      </c>
      <c r="D9" s="390">
        <f>Transpose!C5*'Inflation Index'!C10*$B$3</f>
        <v>412624.65744905674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2163440.2792264172</v>
      </c>
      <c r="H9" s="390">
        <f t="shared" si="0"/>
        <v>1889632.5261825637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4932959.5800257586</v>
      </c>
      <c r="M9" s="390">
        <f>Transpose!F5*$B$3*'Inflation Index'!C10</f>
        <v>3385889.7096086121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7467893.0399143901</v>
      </c>
      <c r="Q9" s="390">
        <f t="shared" si="17"/>
        <v>6522746.9996631928</v>
      </c>
      <c r="R9" s="285"/>
      <c r="S9" s="392">
        <f t="shared" ref="S9:S39" si="25">Q9-H9+S8</f>
        <v>15075817.825509988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167432.91810487708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2163440.2792264172</v>
      </c>
      <c r="AC9" s="391">
        <f t="shared" si="4"/>
        <v>1889632.5261825637</v>
      </c>
      <c r="AD9" s="391">
        <f t="shared" ref="AD9:AD26" si="27">AC9+AD8</f>
        <v>6194652.2961937478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1416690.2550663648</v>
      </c>
      <c r="AK9" s="391">
        <f t="shared" si="23"/>
        <v>1357469.1309445212</v>
      </c>
      <c r="AL9" s="391">
        <f t="shared" si="7"/>
        <v>0</v>
      </c>
      <c r="AM9" s="391">
        <f t="shared" si="8"/>
        <v>-850956.24971998157</v>
      </c>
      <c r="AN9" s="391">
        <f t="shared" si="24"/>
        <v>7467893.0399143901</v>
      </c>
      <c r="AO9" s="391">
        <f t="shared" si="9"/>
        <v>6522746.9996631928</v>
      </c>
      <c r="AP9" s="391">
        <f t="shared" ref="AP9:AP26" si="28">AO9+AP8</f>
        <v>21270470.121703736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613438.60991160001</v>
      </c>
      <c r="D10" s="390">
        <f>Transpose!C6*'Inflation Index'!C11*$B$3</f>
        <v>424103.44916022941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2123220.4440105744</v>
      </c>
      <c r="H10" s="390">
        <f t="shared" si="0"/>
        <v>1733180.3406170837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4932959.5800257586</v>
      </c>
      <c r="M10" s="390">
        <f>Transpose!F6*$B$3*'Inflation Index'!C11</f>
        <v>3480081.6635598834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7372995.1908784769</v>
      </c>
      <c r="Q10" s="390">
        <f t="shared" si="17"/>
        <v>6018560.3206405621</v>
      </c>
      <c r="R10" s="285"/>
      <c r="S10" s="392">
        <f t="shared" si="25"/>
        <v>19361197.805533465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169306.02637573789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2123220.4440105744</v>
      </c>
      <c r="AC10" s="391">
        <f t="shared" si="4"/>
        <v>1733180.3406170837</v>
      </c>
      <c r="AD10" s="391">
        <f t="shared" si="27"/>
        <v>7927832.6368108317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1372839.3661081176</v>
      </c>
      <c r="AL10" s="391">
        <f t="shared" si="7"/>
        <v>0</v>
      </c>
      <c r="AM10" s="391">
        <f t="shared" si="8"/>
        <v>-1040046.0527071652</v>
      </c>
      <c r="AN10" s="391">
        <f t="shared" si="24"/>
        <v>7372995.1908784769</v>
      </c>
      <c r="AO10" s="391">
        <f t="shared" si="9"/>
        <v>6018560.3206405621</v>
      </c>
      <c r="AP10" s="391">
        <f t="shared" si="28"/>
        <v>27289030.4423443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613438.60991160001</v>
      </c>
      <c r="D11" s="390">
        <f>Transpose!C7*'Inflation Index'!C12*$B$3</f>
        <v>435910.94747807033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2066471.8964025113</v>
      </c>
      <c r="H11" s="390">
        <f t="shared" si="0"/>
        <v>1576501.5155962454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137575.80375797485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-948038.78811814333</v>
      </c>
      <c r="Q11" s="390">
        <f t="shared" si="17"/>
        <v>-723254.25229066983</v>
      </c>
      <c r="R11" s="285"/>
      <c r="S11" s="392">
        <f t="shared" si="25"/>
        <v>17061442.037646551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171232.77296316801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2066471.8964025113</v>
      </c>
      <c r="AC11" s="391">
        <f t="shared" si="4"/>
        <v>1576501.5155962454</v>
      </c>
      <c r="AD11" s="391">
        <f t="shared" si="27"/>
        <v>9504334.1524070762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22449.60814460678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-948038.78811814333</v>
      </c>
      <c r="AO11" s="391">
        <f t="shared" si="9"/>
        <v>-723254.25229066983</v>
      </c>
      <c r="AP11" s="391">
        <f t="shared" si="28"/>
        <v>26565776.190053631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613438.60991160001</v>
      </c>
      <c r="D12" s="390">
        <f>Transpose!C8*'Inflation Index'!C13*$B$3</f>
        <v>448112.54062300402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2004702.8662614725</v>
      </c>
      <c r="H12" s="390">
        <f t="shared" si="0"/>
        <v>1429325.4376157266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140079.77030997328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-997604.22347378102</v>
      </c>
      <c r="Q12" s="390">
        <f t="shared" si="17"/>
        <v>-711278.02393134288</v>
      </c>
      <c r="R12" s="285"/>
      <c r="S12" s="392">
        <f t="shared" si="25"/>
        <v>14920838.576099481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173223.82791150446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2004702.8662614725</v>
      </c>
      <c r="AC12" s="391">
        <f t="shared" si="4"/>
        <v>1429325.4376157266</v>
      </c>
      <c r="AD12" s="391">
        <f t="shared" si="27"/>
        <v>10933659.590022802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58610.782556474172</v>
      </c>
      <c r="AJ12" s="391">
        <f t="shared" si="6"/>
        <v>58610.782556474172</v>
      </c>
      <c r="AK12" s="391">
        <f t="shared" si="23"/>
        <v>22858.205197024934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-997604.22347378102</v>
      </c>
      <c r="AO12" s="391">
        <f t="shared" si="9"/>
        <v>-711278.02393134288</v>
      </c>
      <c r="AP12" s="391">
        <f t="shared" si="28"/>
        <v>25854498.166122288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613438.60991160001</v>
      </c>
      <c r="D13" s="390">
        <f>Transpose!C9*'Inflation Index'!C14*$B$3</f>
        <v>460673.1815546297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1933553.8218173182</v>
      </c>
      <c r="H13" s="390">
        <f t="shared" si="0"/>
        <v>1288408.5534986686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142647.67152933494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-1072633.4705716542</v>
      </c>
      <c r="Q13" s="390">
        <f t="shared" si="17"/>
        <v>-714740.97212073975</v>
      </c>
      <c r="R13" s="285"/>
      <c r="S13" s="392">
        <f t="shared" si="25"/>
        <v>12917689.050480073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175273.47224762748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1933553.8218173182</v>
      </c>
      <c r="AC13" s="391">
        <f t="shared" si="4"/>
        <v>1288408.5534986686</v>
      </c>
      <c r="AD13" s="391">
        <f t="shared" si="27"/>
        <v>12222068.143521471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59685.218213110849</v>
      </c>
      <c r="AJ13" s="391">
        <f t="shared" si="6"/>
        <v>59685.218213110849</v>
      </c>
      <c r="AK13" s="391">
        <f t="shared" si="23"/>
        <v>23277.235103113238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-1072633.4705716542</v>
      </c>
      <c r="AO13" s="391">
        <f t="shared" si="9"/>
        <v>-714740.97212073975</v>
      </c>
      <c r="AP13" s="391">
        <f t="shared" si="28"/>
        <v>25139757.194001548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613438.60991160001</v>
      </c>
      <c r="D14" s="390">
        <f>Transpose!C10*'Inflation Index'!C15*$B$3</f>
        <v>473399.61691898474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1862751.3803738933</v>
      </c>
      <c r="H14" s="390">
        <f t="shared" si="0"/>
        <v>1160027.9413230079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145218.43312320995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-1119680.4337325175</v>
      </c>
      <c r="Q14" s="390">
        <f t="shared" si="17"/>
        <v>-697280.70110015234</v>
      </c>
      <c r="R14" s="285"/>
      <c r="S14" s="392">
        <f t="shared" si="25"/>
        <v>11060380.408056913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177350.17090540926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1862751.3803738933</v>
      </c>
      <c r="AC14" s="391">
        <f t="shared" si="4"/>
        <v>1160027.9413230079</v>
      </c>
      <c r="AD14" s="391">
        <f t="shared" si="27"/>
        <v>13382096.084844479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60760.850679167343</v>
      </c>
      <c r="AJ14" s="391">
        <f t="shared" si="6"/>
        <v>60760.850679167343</v>
      </c>
      <c r="AK14" s="391">
        <f t="shared" si="23"/>
        <v>23696.731764875272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-1119680.4337325175</v>
      </c>
      <c r="AO14" s="391">
        <f t="shared" si="9"/>
        <v>-697280.70110015234</v>
      </c>
      <c r="AP14" s="391">
        <f t="shared" si="28"/>
        <v>24442476.492901396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613438.60991160001</v>
      </c>
      <c r="D15" s="390">
        <f>Transpose!C11*'Inflation Index'!C16*$B$3</f>
        <v>486431.5410528183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1785752.387849269</v>
      </c>
      <c r="H15" s="390">
        <f t="shared" si="0"/>
        <v>1039324.1482270323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147834.43101031464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-1172499.4801126332</v>
      </c>
      <c r="Q15" s="390">
        <f t="shared" si="17"/>
        <v>-682405.37252332678</v>
      </c>
      <c r="R15" s="285"/>
      <c r="S15" s="392">
        <f t="shared" si="25"/>
        <v>9338650.8873065542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179476.71919503066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1785752.387849269</v>
      </c>
      <c r="AC15" s="391">
        <f t="shared" si="4"/>
        <v>1039324.1482270323</v>
      </c>
      <c r="AD15" s="391">
        <f t="shared" si="27"/>
        <v>14421420.233071512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24123.610081181057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-1172499.4801126332</v>
      </c>
      <c r="AO15" s="391">
        <f t="shared" si="9"/>
        <v>-682405.37252332678</v>
      </c>
      <c r="AP15" s="391">
        <f t="shared" si="28"/>
        <v>23760071.12037807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613438.60991160001</v>
      </c>
      <c r="D16" s="390">
        <f>Transpose!C12*'Inflation Index'!C17*$B$3</f>
        <v>499654.70450983563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1696233.1533753434</v>
      </c>
      <c r="H16" s="390">
        <f t="shared" si="0"/>
        <v>922638.44741076173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150460.01644902889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-1250601.5022969684</v>
      </c>
      <c r="Q16" s="390">
        <f t="shared" si="17"/>
        <v>-680244.35562574794</v>
      </c>
      <c r="R16" s="285"/>
      <c r="S16" s="392">
        <f t="shared" si="25"/>
        <v>7735768.0842700452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181634.47390140587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1696233.1533753434</v>
      </c>
      <c r="AC16" s="391">
        <f t="shared" si="4"/>
        <v>922638.44741076173</v>
      </c>
      <c r="AD16" s="391">
        <f t="shared" si="27"/>
        <v>15344058.680482274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24552.052893356184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-1250601.5022969684</v>
      </c>
      <c r="AO16" s="391">
        <f t="shared" si="9"/>
        <v>-680244.35562574794</v>
      </c>
      <c r="AP16" s="391">
        <f t="shared" si="28"/>
        <v>23079826.764752321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613438.60991160001</v>
      </c>
      <c r="D17" s="390">
        <f>Transpose!C13*'Inflation Index'!C18*$B$3</f>
        <v>513104.86601919867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1921125.8667440056</v>
      </c>
      <c r="H17" s="390">
        <f t="shared" si="0"/>
        <v>976602.97446101147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153105.59802438747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485679.84469946625</v>
      </c>
      <c r="Q17" s="390">
        <f t="shared" si="17"/>
        <v>246895.00525707335</v>
      </c>
      <c r="R17" s="285"/>
      <c r="S17" s="392">
        <f t="shared" si="25"/>
        <v>7006060.1150661074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183829.2701309672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1921125.8667440051</v>
      </c>
      <c r="AC17" s="391">
        <f t="shared" si="4"/>
        <v>976602.97446101147</v>
      </c>
      <c r="AD17" s="391">
        <f t="shared" si="27"/>
        <v>16320661.654943286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64060.919675475925</v>
      </c>
      <c r="AJ17" s="391">
        <f t="shared" si="6"/>
        <v>64060.919675475925</v>
      </c>
      <c r="AK17" s="391">
        <f t="shared" si="23"/>
        <v>24983.758673435619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485679.84469946625</v>
      </c>
      <c r="AO17" s="391">
        <f t="shared" si="9"/>
        <v>246895.00525707335</v>
      </c>
      <c r="AP17" s="391">
        <f t="shared" si="28"/>
        <v>23326721.770009395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614981.81659126747</v>
      </c>
      <c r="D18" s="390">
        <f>Transpose!C14*'Inflation Index'!C19*$B$3</f>
        <v>526793.61594072473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1863082.6226791767</v>
      </c>
      <c r="H18" s="390">
        <f t="shared" si="0"/>
        <v>885137.13310976909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12662.937653993013</v>
      </c>
      <c r="M18" s="390">
        <f>Transpose!F14*$B$3*'Inflation Index'!C19</f>
        <v>155774.06259585277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516002.65708304825</v>
      </c>
      <c r="Q18" s="390">
        <f t="shared" si="17"/>
        <v>245149.14529701034</v>
      </c>
      <c r="R18" s="285"/>
      <c r="S18" s="392">
        <f t="shared" si="25"/>
        <v>6366072.1272533489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735044.8741101505</v>
      </c>
      <c r="X18" s="391">
        <f t="shared" si="1"/>
        <v>220415.73888733253</v>
      </c>
      <c r="Y18" s="391">
        <f t="shared" si="19"/>
        <v>186314.81953450924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1863082.6226791767</v>
      </c>
      <c r="AC18" s="391">
        <f t="shared" si="4"/>
        <v>885137.13310976909</v>
      </c>
      <c r="AD18" s="391">
        <f t="shared" si="27"/>
        <v>17205798.788053054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65177.432048473958</v>
      </c>
      <c r="AK18" s="391">
        <f t="shared" si="23"/>
        <v>27485.535605623376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516002.65708304825</v>
      </c>
      <c r="AO18" s="391">
        <f t="shared" si="9"/>
        <v>245149.14529701034</v>
      </c>
      <c r="AP18" s="391">
        <f t="shared" si="28"/>
        <v>23571870.915306404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616525.02327093494</v>
      </c>
      <c r="D19" s="390">
        <f>Transpose!C15*'Inflation Index'!C20*$B$3</f>
        <v>540721.32867757138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1791406.9754719541</v>
      </c>
      <c r="H19" s="390">
        <f t="shared" si="0"/>
        <v>795406.1209768221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25325.875307986025</v>
      </c>
      <c r="M19" s="390">
        <f>Transpose!F15*$B$3*'Inflation Index'!C20</f>
        <v>158464.90694939016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516802.89606958861</v>
      </c>
      <c r="Q19" s="390">
        <f t="shared" si="17"/>
        <v>229466.66642514413</v>
      </c>
      <c r="R19" s="285"/>
      <c r="S19" s="392">
        <f t="shared" si="25"/>
        <v>5800132.6727016708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188839.3628702584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1791406.9754719541</v>
      </c>
      <c r="AC19" s="391">
        <f t="shared" si="4"/>
        <v>795406.1209768221</v>
      </c>
      <c r="AD19" s="391">
        <f t="shared" si="27"/>
        <v>18001204.909029875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87496.509441574148</v>
      </c>
      <c r="AJ19" s="391">
        <f t="shared" si="6"/>
        <v>66303.308347025173</v>
      </c>
      <c r="AK19" s="391">
        <f t="shared" si="23"/>
        <v>29990.964468776878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516802.89606958861</v>
      </c>
      <c r="AO19" s="391">
        <f t="shared" si="9"/>
        <v>229466.66642514413</v>
      </c>
      <c r="AP19" s="391">
        <f t="shared" si="28"/>
        <v>23801337.581731547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618068.2299506024</v>
      </c>
      <c r="D20" s="390">
        <f>Transpose!C16*'Inflation Index'!C21*$B$3</f>
        <v>554993.81266001763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1729517.0244008771</v>
      </c>
      <c r="H20" s="390">
        <f t="shared" si="0"/>
        <v>717688.07714433642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37988.812961979042</v>
      </c>
      <c r="M20" s="390">
        <f>Transpose!F16*$B$3*'Inflation Index'!C21</f>
        <v>161208.27095718661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549713.6885159763</v>
      </c>
      <c r="Q20" s="390">
        <f t="shared" si="17"/>
        <v>228111.63725180365</v>
      </c>
      <c r="R20" s="285"/>
      <c r="S20" s="392">
        <f t="shared" si="25"/>
        <v>5310556.2328091376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191420.16594901335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1729517.0244008771</v>
      </c>
      <c r="AC20" s="391">
        <f t="shared" si="4"/>
        <v>717688.07714433642</v>
      </c>
      <c r="AD20" s="391">
        <f t="shared" si="27"/>
        <v>18718892.986174211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32504.963484717417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549713.6885159763</v>
      </c>
      <c r="AO20" s="391">
        <f t="shared" si="9"/>
        <v>228111.63725180365</v>
      </c>
      <c r="AP20" s="391">
        <f t="shared" si="28"/>
        <v>24029449.218983352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619611.43663026998</v>
      </c>
      <c r="D21" s="390">
        <f>Transpose!C17*'Inflation Index'!C22*$B$3</f>
        <v>569474.48416375462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1654824.2579916478</v>
      </c>
      <c r="H21" s="390">
        <f t="shared" si="0"/>
        <v>641769.37810286274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50651.750615972051</v>
      </c>
      <c r="M21" s="390">
        <f>Transpose!F17*$B$3*'Inflation Index'!C22</f>
        <v>163963.44725232522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-889471.13129634317</v>
      </c>
      <c r="Q21" s="390">
        <f t="shared" si="17"/>
        <v>-344952.24010390654</v>
      </c>
      <c r="R21" s="285"/>
      <c r="S21" s="392">
        <f t="shared" si="25"/>
        <v>4323834.6146023683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756777.13699761278</v>
      </c>
      <c r="X21" s="391">
        <f t="shared" si="1"/>
        <v>238273.84274634084</v>
      </c>
      <c r="Y21" s="391">
        <f t="shared" si="19"/>
        <v>194034.94105007101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1654824.2579916478</v>
      </c>
      <c r="AC21" s="391">
        <f t="shared" si="4"/>
        <v>641769.37810286274</v>
      </c>
      <c r="AD21" s="391">
        <f t="shared" si="27"/>
        <v>19360662.364277072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110990.35501433862</v>
      </c>
      <c r="AJ21" s="391">
        <f t="shared" si="6"/>
        <v>68603.952825240674</v>
      </c>
      <c r="AK21" s="391">
        <f t="shared" si="23"/>
        <v>35020.890028717971</v>
      </c>
      <c r="AL21" s="391">
        <f t="shared" si="7"/>
        <v>0</v>
      </c>
      <c r="AM21" s="391">
        <f t="shared" si="8"/>
        <v>-1104086.3291646405</v>
      </c>
      <c r="AN21" s="391">
        <f t="shared" si="24"/>
        <v>-889471.13129634317</v>
      </c>
      <c r="AO21" s="391">
        <f t="shared" si="9"/>
        <v>-344952.24010390654</v>
      </c>
      <c r="AP21" s="391">
        <f t="shared" si="28"/>
        <v>23684496.978879444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621154.64330993744</v>
      </c>
      <c r="D22" s="390">
        <f>Transpose!C18*'Inflation Index'!C23*$B$3</f>
        <v>584256.56715430808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1568014.8274910485</v>
      </c>
      <c r="H22" s="390">
        <f t="shared" si="0"/>
        <v>568320.73296433175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50651.750615972051</v>
      </c>
      <c r="M22" s="390">
        <f>Transpose!F18*$B$3*'Inflation Index'!C23</f>
        <v>166756.73538935935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-934604.84819099074</v>
      </c>
      <c r="Q22" s="390">
        <f t="shared" si="17"/>
        <v>-338743.80716527643</v>
      </c>
      <c r="R22" s="285"/>
      <c r="S22" s="392">
        <f t="shared" si="25"/>
        <v>3416770.0744727599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764253.49530300533</v>
      </c>
      <c r="X22" s="391">
        <f t="shared" si="1"/>
        <v>244458.81470891551</v>
      </c>
      <c r="Y22" s="391">
        <f t="shared" si="19"/>
        <v>196698.90045232463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1568014.8274910485</v>
      </c>
      <c r="AC22" s="391">
        <f t="shared" si="4"/>
        <v>568320.73296433175</v>
      </c>
      <c r="AD22" s="391">
        <f t="shared" si="27"/>
        <v>19928983.097241405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112159.09482062906</v>
      </c>
      <c r="AJ22" s="391">
        <f t="shared" si="6"/>
        <v>69772.692631531114</v>
      </c>
      <c r="AK22" s="391">
        <f t="shared" si="23"/>
        <v>35476.698553171249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-934604.84819099074</v>
      </c>
      <c r="AO22" s="391">
        <f t="shared" si="9"/>
        <v>-338743.80716527643</v>
      </c>
      <c r="AP22" s="391">
        <f t="shared" si="28"/>
        <v>23345753.171714168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622735.83661556593</v>
      </c>
      <c r="D23" s="390">
        <f>Transpose!C19*'Inflation Index'!C24*$B$3</f>
        <v>599237.12093592947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1493064.599202516</v>
      </c>
      <c r="H23" s="390">
        <f t="shared" si="0"/>
        <v>505752.63649520284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50963.453696685727</v>
      </c>
      <c r="M23" s="390">
        <f>Transpose!F19*$B$3*'Inflation Index'!C24</f>
        <v>169558.02198105116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-947350.83775309857</v>
      </c>
      <c r="Q23" s="390">
        <f t="shared" si="17"/>
        <v>-320900.50499856588</v>
      </c>
      <c r="R23" s="285"/>
      <c r="S23" s="392">
        <f t="shared" si="25"/>
        <v>2590116.9329789914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250726.82884348513</v>
      </c>
      <c r="Y23" s="391">
        <f t="shared" si="19"/>
        <v>199401.4449561018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1493064.599202516</v>
      </c>
      <c r="AC23" s="391">
        <f t="shared" si="4"/>
        <v>505752.63649520284</v>
      </c>
      <c r="AD23" s="391">
        <f t="shared" si="27"/>
        <v>20434735.733736608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113592.02065875423</v>
      </c>
      <c r="AJ23" s="391">
        <f t="shared" si="6"/>
        <v>70944.779071569516</v>
      </c>
      <c r="AK23" s="391">
        <f t="shared" si="23"/>
        <v>35984.67594741314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-947350.83775309857</v>
      </c>
      <c r="AO23" s="391">
        <f t="shared" si="9"/>
        <v>-320900.50499856588</v>
      </c>
      <c r="AP23" s="391">
        <f t="shared" si="28"/>
        <v>23024852.666715603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624317.02992119442</v>
      </c>
      <c r="D24" s="390">
        <f>Transpose!C20*'Inflation Index'!C25*$B$3</f>
        <v>614615.1327178349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1402939.0039066032</v>
      </c>
      <c r="H24" s="390">
        <f t="shared" si="0"/>
        <v>444134.56002005877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51275.156777399396</v>
      </c>
      <c r="M24" s="390">
        <f>Transpose!F20*$B$3*'Inflation Index'!C25</f>
        <v>172422.92542071588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-982813.32252988475</v>
      </c>
      <c r="Q24" s="390">
        <f t="shared" si="17"/>
        <v>-311133.52851990517</v>
      </c>
      <c r="R24" s="285"/>
      <c r="S24" s="392">
        <f t="shared" si="25"/>
        <v>1834848.8444390274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202168.84662310526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1402939.0039066032</v>
      </c>
      <c r="AC24" s="391">
        <f t="shared" si="4"/>
        <v>444134.56002005877</v>
      </c>
      <c r="AD24" s="391">
        <f t="shared" si="27"/>
        <v>20878870.293756668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72143.483439630072</v>
      </c>
      <c r="AK24" s="391">
        <f t="shared" si="23"/>
        <v>36503.034333583673</v>
      </c>
      <c r="AL24" s="391">
        <f t="shared" si="7"/>
        <v>0</v>
      </c>
      <c r="AM24" s="391">
        <f t="shared" si="8"/>
        <v>-1206511.4047280001</v>
      </c>
      <c r="AN24" s="391">
        <f t="shared" si="24"/>
        <v>-982813.32252988475</v>
      </c>
      <c r="AO24" s="391">
        <f t="shared" si="9"/>
        <v>-311133.52851990517</v>
      </c>
      <c r="AP24" s="391">
        <f t="shared" si="28"/>
        <v>22713719.138195697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625898.22322682303</v>
      </c>
      <c r="D25" s="390">
        <f>Transpose!C21*'Inflation Index'!C26*$B$3</f>
        <v>630258.4510958551</v>
      </c>
      <c r="E25" s="390">
        <f>Transpose!D21*'Inflation Index'!C26</f>
        <v>773240.9541863281</v>
      </c>
      <c r="F25" s="390">
        <f>'AVOIDED COST - ALT 1'!S32</f>
        <v>-709746.16098972911</v>
      </c>
      <c r="G25" s="390">
        <f t="shared" si="13"/>
        <v>1319651.4675192772</v>
      </c>
      <c r="H25" s="390">
        <f t="shared" si="0"/>
        <v>390437.25135979778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51586.859858113072</v>
      </c>
      <c r="M25" s="390">
        <f>Transpose!F21*$B$3*'Inflation Index'!C26</f>
        <v>175313.06901696598</v>
      </c>
      <c r="N25" s="390">
        <f>'OPERATING COST ALT 2'!$AF$91*'Inflation Index'!$C26</f>
        <v>0</v>
      </c>
      <c r="O25" s="390">
        <f>'AVOIDED COST - ALT 2'!S32</f>
        <v>-1226734.8825611768</v>
      </c>
      <c r="P25" s="390">
        <f t="shared" si="16"/>
        <v>-999834.95368609775</v>
      </c>
      <c r="Q25" s="390">
        <f t="shared" si="17"/>
        <v>-295815.08507279272</v>
      </c>
      <c r="R25" s="285"/>
      <c r="S25" s="392">
        <f t="shared" si="25"/>
        <v>1148596.5080064368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787470.66843075363</v>
      </c>
      <c r="X25" s="391">
        <f t="shared" si="1"/>
        <v>263706.46489366319</v>
      </c>
      <c r="Y25" s="391">
        <f t="shared" si="19"/>
        <v>204979.54099826133</v>
      </c>
      <c r="Z25" s="391">
        <f t="shared" si="2"/>
        <v>773240.9541863281</v>
      </c>
      <c r="AA25" s="391">
        <f t="shared" si="3"/>
        <v>-709746.16098972911</v>
      </c>
      <c r="AB25" s="391">
        <f t="shared" si="20"/>
        <v>1319651.4675192772</v>
      </c>
      <c r="AC25" s="391">
        <f t="shared" si="4"/>
        <v>390437.25135979778</v>
      </c>
      <c r="AD25" s="391">
        <f t="shared" si="27"/>
        <v>21269307.545116466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116521.66892602181</v>
      </c>
      <c r="AJ25" s="391">
        <f t="shared" si="6"/>
        <v>73352.748542663583</v>
      </c>
      <c r="AK25" s="391">
        <f t="shared" si="23"/>
        <v>37025.511406393663</v>
      </c>
      <c r="AL25" s="391">
        <f t="shared" si="7"/>
        <v>0</v>
      </c>
      <c r="AM25" s="391">
        <f t="shared" si="8"/>
        <v>-1226734.8825611768</v>
      </c>
      <c r="AN25" s="391">
        <f t="shared" si="24"/>
        <v>-999834.95368609775</v>
      </c>
      <c r="AO25" s="391">
        <f t="shared" si="9"/>
        <v>-295815.08507279272</v>
      </c>
      <c r="AP25" s="391">
        <f t="shared" si="28"/>
        <v>22417904.053122904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627479.41653245164</v>
      </c>
      <c r="D26" s="390">
        <f>Transpose!C22*'Inflation Index'!C27*$B$3</f>
        <v>646200.97408001067</v>
      </c>
      <c r="E26" s="390">
        <f>Transpose!D22*'Inflation Index'!C27</f>
        <v>719132.73650179361</v>
      </c>
      <c r="F26" s="390">
        <f>'AVOIDED COST - ALT 1'!S33</f>
        <v>-759562.33910894883</v>
      </c>
      <c r="G26" s="390">
        <f t="shared" si="13"/>
        <v>1233250.7880053071</v>
      </c>
      <c r="H26" s="390">
        <f t="shared" si="0"/>
        <v>341004.11957565165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51898.562938826741</v>
      </c>
      <c r="M26" s="390">
        <f>Transpose!F22*$B$3*'Inflation Index'!C27</f>
        <v>178237.16631808755</v>
      </c>
      <c r="N26" s="390">
        <f>'OPERATING COST ALT 2'!$AG$91*'Inflation Index'!$C27</f>
        <v>0</v>
      </c>
      <c r="O26" s="390">
        <f>'AVOIDED COST - ALT 2'!S33</f>
        <v>-1247195.9478964808</v>
      </c>
      <c r="P26" s="390">
        <f t="shared" si="16"/>
        <v>-1017060.2186395666</v>
      </c>
      <c r="Q26" s="390">
        <f t="shared" si="17"/>
        <v>-281225.62562766648</v>
      </c>
      <c r="R26" s="285"/>
      <c r="S26" s="392">
        <f>Q26-H26+S25</f>
        <v>526366.76280311868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795464.35445393878</v>
      </c>
      <c r="X26" s="391">
        <f t="shared" si="1"/>
        <v>270376.97660251491</v>
      </c>
      <c r="Y26" s="391">
        <f t="shared" si="19"/>
        <v>207839.05955600855</v>
      </c>
      <c r="Z26" s="391">
        <f t="shared" si="2"/>
        <v>719132.73650179361</v>
      </c>
      <c r="AA26" s="391">
        <f t="shared" si="3"/>
        <v>-759562.33910894883</v>
      </c>
      <c r="AB26" s="391">
        <f t="shared" si="20"/>
        <v>1233250.7880053071</v>
      </c>
      <c r="AC26" s="391">
        <f t="shared" si="4"/>
        <v>341004.11957565165</v>
      </c>
      <c r="AD26" s="391">
        <f t="shared" si="27"/>
        <v>21610311.664692119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37553.529041923262</v>
      </c>
      <c r="AL26" s="391">
        <f t="shared" si="7"/>
        <v>0</v>
      </c>
      <c r="AM26" s="391">
        <f t="shared" si="8"/>
        <v>-1247195.9478964808</v>
      </c>
      <c r="AN26" s="391">
        <f t="shared" si="24"/>
        <v>-1017060.2186395666</v>
      </c>
      <c r="AO26" s="391">
        <f t="shared" si="9"/>
        <v>-281225.62562766648</v>
      </c>
      <c r="AP26" s="391">
        <f t="shared" si="28"/>
        <v>22136678.427495237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629060.60983808013</v>
      </c>
      <c r="D27" s="390">
        <f>Transpose!C23*'Inflation Index'!C28*$B$3</f>
        <v>662439.51117442886</v>
      </c>
      <c r="E27" s="390">
        <f>Transpose!D23*'Inflation Index'!C28</f>
        <v>859808.47055914381</v>
      </c>
      <c r="F27" s="390">
        <f>'AVOIDED COST - ALT 1'!S34</f>
        <v>-810768.85513450718</v>
      </c>
      <c r="G27" s="390">
        <f t="shared" si="13"/>
        <v>1340539.7364371456</v>
      </c>
      <c r="H27" s="390">
        <f t="shared" si="0"/>
        <v>346420.94192245352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51898.562938826741</v>
      </c>
      <c r="M27" s="390">
        <f>Transpose!F23*$B$3*'Inflation Index'!C28</f>
        <v>181193.49580238273</v>
      </c>
      <c r="N27" s="390">
        <f>'OPERATING COST ALT 2'!$AH$91*'Inflation Index'!$C28</f>
        <v>1601990.6102023036</v>
      </c>
      <c r="O27" s="390">
        <f>'AVOIDED COST - ALT 2'!S34</f>
        <v>-1267882.5545657077</v>
      </c>
      <c r="P27" s="390">
        <f t="shared" si="16"/>
        <v>567200.1143778055</v>
      </c>
      <c r="Q27" s="390">
        <f t="shared" si="17"/>
        <v>146575.28795342476</v>
      </c>
      <c r="R27" s="285"/>
      <c r="S27" s="392">
        <f t="shared" si="25"/>
        <v>326521.10883408994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210746.88167149731</v>
      </c>
      <c r="Z27" s="391">
        <f t="shared" si="2"/>
        <v>859808.47055914381</v>
      </c>
      <c r="AA27" s="391">
        <f t="shared" ref="AA27:AA38" si="29">F27</f>
        <v>-810768.85513450718</v>
      </c>
      <c r="AB27" s="391">
        <f t="shared" ref="AB27:AB38" si="30">SUM(W27:AA27)</f>
        <v>1340539.7364371456</v>
      </c>
      <c r="AC27" s="391">
        <f t="shared" ref="AC27:AC38" si="31">H27</f>
        <v>346420.94192245352</v>
      </c>
      <c r="AD27" s="391">
        <f t="shared" ref="AD27:AD38" si="32">AC27+AD26</f>
        <v>21956732.606614571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75813.178159992778</v>
      </c>
      <c r="AK27" s="391">
        <f t="shared" ref="AK27:AK38" si="36">SUM(AI27:AJ27)*($B$3-1)</f>
        <v>38035.942639778958</v>
      </c>
      <c r="AL27" s="391">
        <f t="shared" ref="AL27:AL38" si="37">N27</f>
        <v>1601990.6102023036</v>
      </c>
      <c r="AM27" s="391">
        <f t="shared" ref="AM27:AM38" si="38">O27</f>
        <v>-1267882.5545657077</v>
      </c>
      <c r="AN27" s="391">
        <f t="shared" ref="AN27:AN38" si="39">SUM(AI27:AM27)</f>
        <v>567200.1143778055</v>
      </c>
      <c r="AO27" s="391">
        <f t="shared" ref="AO27:AO38" si="40">Q27</f>
        <v>146575.28795342476</v>
      </c>
      <c r="AP27" s="391">
        <f t="shared" ref="AP27:AP38" si="41">AO27+AP26</f>
        <v>22283253.715448663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635194.99593719607</v>
      </c>
      <c r="D28" s="390">
        <f>Transpose!C24*'Inflation Index'!C29*$B$3</f>
        <v>678997.3165269501</v>
      </c>
      <c r="E28" s="390">
        <f>Transpose!D24*'Inflation Index'!C29</f>
        <v>804773.80263173906</v>
      </c>
      <c r="F28" s="390">
        <f>'AVOIDED COST - ALT 1'!S35</f>
        <v>-863412.13662001467</v>
      </c>
      <c r="G28" s="390">
        <f t="shared" si="13"/>
        <v>1255553.9784758708</v>
      </c>
      <c r="H28" s="390">
        <f t="shared" si="0"/>
        <v>303232.71691282251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89260.244449280872</v>
      </c>
      <c r="M28" s="390">
        <f>Transpose!F24*$B$3*'Inflation Index'!C29</f>
        <v>184187.56633928459</v>
      </c>
      <c r="N28" s="390">
        <f>'OPERATING COST ALT 2'!$AI$91*'Inflation Index'!$C29</f>
        <v>1628462.1613204046</v>
      </c>
      <c r="O28" s="390">
        <f>'AVOIDED COST - ALT 2'!S35</f>
        <v>-1288833.2503071118</v>
      </c>
      <c r="P28" s="390">
        <f t="shared" si="16"/>
        <v>613076.72180185816</v>
      </c>
      <c r="Q28" s="390">
        <f t="shared" si="17"/>
        <v>148066.05149199232</v>
      </c>
      <c r="R28" s="285"/>
      <c r="S28" s="392">
        <f t="shared" si="25"/>
        <v>171354.44341325975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214449.79157364738</v>
      </c>
      <c r="Z28" s="391">
        <f t="shared" si="2"/>
        <v>804773.80263173906</v>
      </c>
      <c r="AA28" s="391">
        <f t="shared" si="29"/>
        <v>-863412.13662001467</v>
      </c>
      <c r="AB28" s="391">
        <f t="shared" si="30"/>
        <v>1255553.9784758708</v>
      </c>
      <c r="AC28" s="391">
        <f t="shared" si="31"/>
        <v>303232.71691282251</v>
      </c>
      <c r="AD28" s="391">
        <f t="shared" si="32"/>
        <v>22259965.323527392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77065.92733861279</v>
      </c>
      <c r="AK28" s="391">
        <f t="shared" si="36"/>
        <v>44621.190881816132</v>
      </c>
      <c r="AL28" s="391">
        <f t="shared" si="37"/>
        <v>1628462.1613204046</v>
      </c>
      <c r="AM28" s="391">
        <f t="shared" si="38"/>
        <v>-1288833.2503071118</v>
      </c>
      <c r="AN28" s="391">
        <f t="shared" si="39"/>
        <v>613076.72180185816</v>
      </c>
      <c r="AO28" s="391">
        <f t="shared" si="40"/>
        <v>148066.05149199232</v>
      </c>
      <c r="AP28" s="391">
        <f t="shared" si="41"/>
        <v>22431319.766940653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641329.38203631202</v>
      </c>
      <c r="D29" s="390">
        <f>Transpose!C25*'Inflation Index'!C30*$B$3</f>
        <v>695843.38487608824</v>
      </c>
      <c r="E29" s="390">
        <f>Transpose!D25*'Inflation Index'!C30</f>
        <v>747601.68859211635</v>
      </c>
      <c r="F29" s="390">
        <f>'AVOIDED COST - ALT 1'!S36</f>
        <v>-917470.88005083916</v>
      </c>
      <c r="G29" s="390">
        <f t="shared" si="13"/>
        <v>1167303.5754536774</v>
      </c>
      <c r="H29" s="390">
        <f t="shared" si="0"/>
        <v>263475.78474085324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126621.92595973499</v>
      </c>
      <c r="M29" s="390">
        <f>Transpose!F25*$B$3*'Inflation Index'!C30</f>
        <v>187210.10819657406</v>
      </c>
      <c r="N29" s="390">
        <f>'OPERATING COST ALT 2'!$AJ$91*'Inflation Index'!$C30</f>
        <v>1655185.4366393052</v>
      </c>
      <c r="O29" s="390">
        <f>'AVOIDED COST - ALT 2'!S36</f>
        <v>-1309983.1711380531</v>
      </c>
      <c r="P29" s="390">
        <f t="shared" si="16"/>
        <v>659034.29965756112</v>
      </c>
      <c r="Q29" s="390">
        <f t="shared" si="17"/>
        <v>148752.7177374821</v>
      </c>
      <c r="R29" s="285"/>
      <c r="S29" s="392">
        <f t="shared" si="25"/>
        <v>56631.376409888617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218199.74020746286</v>
      </c>
      <c r="Z29" s="391">
        <f t="shared" si="2"/>
        <v>747601.68859211635</v>
      </c>
      <c r="AA29" s="391">
        <f t="shared" si="29"/>
        <v>-917470.88005083916</v>
      </c>
      <c r="AB29" s="391">
        <f t="shared" si="30"/>
        <v>1167303.5754536774</v>
      </c>
      <c r="AC29" s="391">
        <f t="shared" si="31"/>
        <v>263475.78474085324</v>
      </c>
      <c r="AD29" s="391">
        <f t="shared" si="32"/>
        <v>22523441.108268246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184290.35988118997</v>
      </c>
      <c r="AJ29" s="391">
        <f t="shared" si="35"/>
        <v>78330.589203587471</v>
      </c>
      <c r="AK29" s="391">
        <f t="shared" si="36"/>
        <v>51211.085071531619</v>
      </c>
      <c r="AL29" s="391">
        <f t="shared" si="37"/>
        <v>1655185.4366393052</v>
      </c>
      <c r="AM29" s="391">
        <f t="shared" si="38"/>
        <v>-1309983.1711380531</v>
      </c>
      <c r="AN29" s="391">
        <f t="shared" si="39"/>
        <v>659034.29965756112</v>
      </c>
      <c r="AO29" s="391">
        <f t="shared" si="40"/>
        <v>148752.7177374821</v>
      </c>
      <c r="AP29" s="391">
        <f t="shared" si="41"/>
        <v>22580072.484678134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647463.7681354282</v>
      </c>
      <c r="D30" s="390">
        <f>Transpose!C26*'Inflation Index'!C31*$B$3</f>
        <v>713059.49677098752</v>
      </c>
      <c r="E30" s="390">
        <f>Transpose!D26*'Inflation Index'!C31</f>
        <v>687984.06983787043</v>
      </c>
      <c r="F30" s="390">
        <f>'AVOIDED COST - ALT 1'!S37</f>
        <v>-973071.33517673064</v>
      </c>
      <c r="G30" s="390">
        <f t="shared" si="13"/>
        <v>1075435.9995675557</v>
      </c>
      <c r="H30" s="390">
        <f t="shared" si="0"/>
        <v>226859.87234601876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163983.60747018913</v>
      </c>
      <c r="M30" s="390">
        <f>Transpose!F26*$B$3*'Inflation Index'!C31</f>
        <v>190282.25035783974</v>
      </c>
      <c r="N30" s="390">
        <f>'OPERATING COST ALT 2'!$AK$91*'Inflation Index'!$C31</f>
        <v>1682347.2443728559</v>
      </c>
      <c r="O30" s="390">
        <f>'AVOIDED COST - ALT 2'!S37</f>
        <v>-1331480.164913496</v>
      </c>
      <c r="P30" s="390">
        <f t="shared" si="16"/>
        <v>705132.93728738884</v>
      </c>
      <c r="Q30" s="390">
        <f t="shared" si="17"/>
        <v>148745.59546482959</v>
      </c>
      <c r="R30" s="285"/>
      <c r="S30" s="392">
        <f t="shared" si="25"/>
        <v>-21482.900471300556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222010.07251610974</v>
      </c>
      <c r="Z30" s="391">
        <f t="shared" si="2"/>
        <v>687984.06983787043</v>
      </c>
      <c r="AA30" s="391">
        <f t="shared" si="29"/>
        <v>-973071.33517673064</v>
      </c>
      <c r="AB30" s="391">
        <f t="shared" si="30"/>
        <v>1075435.9995675557</v>
      </c>
      <c r="AC30" s="391">
        <f t="shared" si="31"/>
        <v>226859.87234601876</v>
      </c>
      <c r="AD30" s="391">
        <f t="shared" si="32"/>
        <v>22750300.980614264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216840.78045950545</v>
      </c>
      <c r="AJ30" s="391">
        <f t="shared" si="35"/>
        <v>79616.004333824152</v>
      </c>
      <c r="AK30" s="391">
        <f t="shared" si="36"/>
        <v>57809.073034699293</v>
      </c>
      <c r="AL30" s="391">
        <f t="shared" si="37"/>
        <v>1682347.2443728559</v>
      </c>
      <c r="AM30" s="391">
        <f t="shared" si="38"/>
        <v>-1331480.164913496</v>
      </c>
      <c r="AN30" s="391">
        <f t="shared" si="39"/>
        <v>705132.93728738884</v>
      </c>
      <c r="AO30" s="391">
        <f t="shared" si="40"/>
        <v>148745.59546482959</v>
      </c>
      <c r="AP30" s="391">
        <f t="shared" si="41"/>
        <v>22728818.080142964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653598.15423454414</v>
      </c>
      <c r="D31" s="390">
        <f>Transpose!C27*'Inflation Index'!C32*$B$3</f>
        <v>730653.26061936573</v>
      </c>
      <c r="E31" s="390">
        <f>Transpose!D27*'Inflation Index'!C32</f>
        <v>626566.62623988453</v>
      </c>
      <c r="F31" s="390">
        <f>'AVOIDED COST - ALT 1'!S38</f>
        <v>-1030249.5437690505</v>
      </c>
      <c r="G31" s="390">
        <f t="shared" si="13"/>
        <v>980568.49732474412</v>
      </c>
      <c r="H31" s="390">
        <f t="shared" si="0"/>
        <v>193315.76487584366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201345.28898064324</v>
      </c>
      <c r="M31" s="390">
        <f>Transpose!F27*$B$3*'Inflation Index'!C32</f>
        <v>193404.80677050425</v>
      </c>
      <c r="N31" s="390">
        <f>'OPERATING COST ALT 2'!$AL$91*'Inflation Index'!$C32</f>
        <v>0</v>
      </c>
      <c r="O31" s="390">
        <f>'AVOIDED COST - ALT 2'!S38</f>
        <v>-1353329.9271454827</v>
      </c>
      <c r="P31" s="390">
        <f t="shared" si="16"/>
        <v>-958579.83139433526</v>
      </c>
      <c r="Q31" s="390">
        <f t="shared" si="17"/>
        <v>-188980.77371048031</v>
      </c>
      <c r="R31" s="285"/>
      <c r="S31" s="392">
        <f t="shared" si="25"/>
        <v>-403779.43905762455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852656.72346797225</v>
      </c>
      <c r="X31" s="391">
        <f t="shared" si="1"/>
        <v>305712.66134701495</v>
      </c>
      <c r="Y31" s="391">
        <f t="shared" si="19"/>
        <v>225882.03003892259</v>
      </c>
      <c r="Z31" s="391">
        <f t="shared" si="2"/>
        <v>626566.62623988453</v>
      </c>
      <c r="AA31" s="391">
        <f t="shared" si="29"/>
        <v>-1030249.5437690505</v>
      </c>
      <c r="AB31" s="391">
        <f t="shared" si="30"/>
        <v>980568.49732474366</v>
      </c>
      <c r="AC31" s="391">
        <f t="shared" si="31"/>
        <v>193315.76487584366</v>
      </c>
      <c r="AD31" s="391">
        <f t="shared" si="32"/>
        <v>22943616.745490108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64415.287591191453</v>
      </c>
      <c r="AL31" s="391">
        <f t="shared" si="37"/>
        <v>0</v>
      </c>
      <c r="AM31" s="391">
        <f t="shared" si="38"/>
        <v>-1353329.9271454827</v>
      </c>
      <c r="AN31" s="391">
        <f t="shared" si="39"/>
        <v>-958579.83139433526</v>
      </c>
      <c r="AO31" s="391">
        <f t="shared" si="40"/>
        <v>-188980.77371048031</v>
      </c>
      <c r="AP31" s="391">
        <f t="shared" si="41"/>
        <v>22539837.306432482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659732.54033366009</v>
      </c>
      <c r="D32" s="390">
        <f>Transpose!C28*'Inflation Index'!C33*$B$3</f>
        <v>748632.43488895672</v>
      </c>
      <c r="E32" s="390">
        <f>Transpose!D28*'Inflation Index'!C33</f>
        <v>562948.17735616071</v>
      </c>
      <c r="F32" s="390">
        <f>'AVOIDED COST - ALT 1'!S39</f>
        <v>-1089042.3153282716</v>
      </c>
      <c r="G32" s="390">
        <f t="shared" si="13"/>
        <v>882270.83725050604</v>
      </c>
      <c r="H32" s="390">
        <f t="shared" si="0"/>
        <v>162557.67611526343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201345.28898064324</v>
      </c>
      <c r="M32" s="390">
        <f>Transpose!F28*$B$3*'Inflation Index'!C33</f>
        <v>196578.60473897302</v>
      </c>
      <c r="N32" s="390">
        <f>'OPERATING COST ALT 2'!$AM$91*'Inflation Index'!$C33</f>
        <v>0</v>
      </c>
      <c r="O32" s="390">
        <f>'AVOIDED COST - ALT 2'!S39</f>
        <v>-1375538.2468101494</v>
      </c>
      <c r="P32" s="390">
        <f t="shared" si="16"/>
        <v>-977614.35309053317</v>
      </c>
      <c r="Q32" s="390">
        <f t="shared" si="17"/>
        <v>-180124.64049086705</v>
      </c>
      <c r="R32" s="285"/>
      <c r="S32" s="392">
        <f t="shared" si="25"/>
        <v>-746461.755663755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865312.7680151785</v>
      </c>
      <c r="X32" s="391">
        <f t="shared" si="1"/>
        <v>313235.32840542123</v>
      </c>
      <c r="Y32" s="391">
        <f t="shared" si="19"/>
        <v>229816.87880201699</v>
      </c>
      <c r="Z32" s="391">
        <f t="shared" si="2"/>
        <v>562948.17735616071</v>
      </c>
      <c r="AA32" s="391">
        <f t="shared" si="29"/>
        <v>-1089042.3153282716</v>
      </c>
      <c r="AB32" s="391">
        <f t="shared" si="30"/>
        <v>882270.83725050581</v>
      </c>
      <c r="AC32" s="391">
        <f t="shared" si="31"/>
        <v>162557.67611526343</v>
      </c>
      <c r="AD32" s="391">
        <f t="shared" si="32"/>
        <v>23106174.421605371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64933.187678096394</v>
      </c>
      <c r="AL32" s="391">
        <f t="shared" si="37"/>
        <v>0</v>
      </c>
      <c r="AM32" s="391">
        <f t="shared" si="38"/>
        <v>-1375538.2468101494</v>
      </c>
      <c r="AN32" s="391">
        <f t="shared" si="39"/>
        <v>-977614.35309053306</v>
      </c>
      <c r="AO32" s="391">
        <f t="shared" si="40"/>
        <v>-180124.64049086705</v>
      </c>
      <c r="AP32" s="391">
        <f t="shared" si="41"/>
        <v>22359712.665941615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665866.92643277603</v>
      </c>
      <c r="D33" s="390">
        <f>Transpose!C29*'Inflation Index'!C34*$B$3</f>
        <v>767004.93098363408</v>
      </c>
      <c r="E33" s="390">
        <f>Transpose!D29*'Inflation Index'!C34</f>
        <v>496703.00908166269</v>
      </c>
      <c r="F33" s="390">
        <f>'AVOIDED COST - ALT 1'!S40</f>
        <v>-1149487.2425752692</v>
      </c>
      <c r="G33" s="390">
        <f t="shared" si="13"/>
        <v>780087.62392280344</v>
      </c>
      <c r="H33" s="390">
        <f t="shared" si="0"/>
        <v>134327.57299350906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201345.28898064324</v>
      </c>
      <c r="M33" s="390">
        <f>Transpose!F29*$B$3*'Inflation Index'!C34</f>
        <v>199804.48514382413</v>
      </c>
      <c r="N33" s="390">
        <f>'OPERATING COST ALT 2'!$AN$91*'Inflation Index'!$C34</f>
        <v>0</v>
      </c>
      <c r="O33" s="390">
        <f>'AVOIDED COST - ALT 2'!S40</f>
        <v>-1398111.0078814784</v>
      </c>
      <c r="P33" s="390">
        <f t="shared" si="16"/>
        <v>-996961.23375701101</v>
      </c>
      <c r="Q33" s="390">
        <f t="shared" si="17"/>
        <v>-171672.23116008088</v>
      </c>
      <c r="R33" s="285"/>
      <c r="S33" s="392">
        <f t="shared" si="25"/>
        <v>-1052461.5598173449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233815.90978761512</v>
      </c>
      <c r="Z33" s="391">
        <f t="shared" si="2"/>
        <v>496703.00908166269</v>
      </c>
      <c r="AA33" s="391">
        <f t="shared" si="29"/>
        <v>-1149487.2425752692</v>
      </c>
      <c r="AB33" s="391">
        <f t="shared" si="30"/>
        <v>780087.62392280367</v>
      </c>
      <c r="AC33" s="391">
        <f t="shared" si="31"/>
        <v>134327.57299350906</v>
      </c>
      <c r="AD33" s="391">
        <f t="shared" si="32"/>
        <v>23240501.99459888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252089.98456280775</v>
      </c>
      <c r="AJ33" s="391">
        <f t="shared" si="35"/>
        <v>83600.202989047742</v>
      </c>
      <c r="AK33" s="391">
        <f t="shared" si="36"/>
        <v>65459.586572611835</v>
      </c>
      <c r="AL33" s="391">
        <f t="shared" si="37"/>
        <v>0</v>
      </c>
      <c r="AM33" s="391">
        <f t="shared" si="38"/>
        <v>-1398111.0078814784</v>
      </c>
      <c r="AN33" s="391">
        <f t="shared" si="39"/>
        <v>-996961.23375701113</v>
      </c>
      <c r="AO33" s="391">
        <f t="shared" si="40"/>
        <v>-171672.23116008088</v>
      </c>
      <c r="AP33" s="391">
        <f>AO33+AP32</f>
        <v>22188040.434781533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672001.31253189221</v>
      </c>
      <c r="D34" s="390">
        <f>Transpose!C30*'Inflation Index'!C35*$B$3</f>
        <v>785778.81617351749</v>
      </c>
      <c r="E34" s="390">
        <f>Transpose!D30*'Inflation Index'!C35</f>
        <v>442047.3079992889</v>
      </c>
      <c r="F34" s="390">
        <f>'AVOIDED COST - ALT 1'!S41</f>
        <v>-1211622.7172443056</v>
      </c>
      <c r="G34" s="390">
        <f t="shared" si="13"/>
        <v>688204.71946039307</v>
      </c>
      <c r="H34" s="390">
        <f t="shared" si="0"/>
        <v>110753.03828063677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201345.28898064324</v>
      </c>
      <c r="M34" s="390">
        <f>Transpose!F30*$B$3*'Inflation Index'!C35</f>
        <v>203083.3026645949</v>
      </c>
      <c r="N34" s="390">
        <f>'OPERATING COST ALT 2'!$AO$91*'Inflation Index'!$C35</f>
        <v>0</v>
      </c>
      <c r="O34" s="390">
        <f>'AVOIDED COST - ALT 2'!S41</f>
        <v>-1421054.1908902307</v>
      </c>
      <c r="P34" s="390">
        <f t="shared" si="16"/>
        <v>-1016625.5992449926</v>
      </c>
      <c r="Q34" s="390">
        <f t="shared" si="17"/>
        <v>-163605.93109349621</v>
      </c>
      <c r="R34" s="285"/>
      <c r="S34" s="392">
        <f t="shared" si="25"/>
        <v>-1326820.5291914779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237880.43941217993</v>
      </c>
      <c r="Z34" s="391">
        <f t="shared" si="2"/>
        <v>442047.3079992889</v>
      </c>
      <c r="AA34" s="391">
        <f t="shared" si="29"/>
        <v>-1211622.7172443056</v>
      </c>
      <c r="AB34" s="391">
        <f t="shared" si="30"/>
        <v>688204.71946039307</v>
      </c>
      <c r="AC34" s="391">
        <f t="shared" si="31"/>
        <v>110753.03828063677</v>
      </c>
      <c r="AD34" s="391">
        <f t="shared" si="32"/>
        <v>23351255.032879516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253461.87473886248</v>
      </c>
      <c r="AJ34" s="391">
        <f t="shared" si="35"/>
        <v>84972.093165102458</v>
      </c>
      <c r="AK34" s="391">
        <f t="shared" si="36"/>
        <v>65994.623741273186</v>
      </c>
      <c r="AL34" s="391">
        <f t="shared" si="37"/>
        <v>0</v>
      </c>
      <c r="AM34" s="391">
        <f t="shared" si="38"/>
        <v>-1421054.1908902307</v>
      </c>
      <c r="AN34" s="391">
        <f t="shared" si="39"/>
        <v>-1016625.5992449926</v>
      </c>
      <c r="AO34" s="391">
        <f t="shared" si="40"/>
        <v>-163605.93109349621</v>
      </c>
      <c r="AP34" s="391">
        <f t="shared" si="41"/>
        <v>22024434.503688037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678135.69863100816</v>
      </c>
      <c r="D35" s="390">
        <f>Transpose!C31*'Inflation Index'!C36*$B$3</f>
        <v>804962.31658006401</v>
      </c>
      <c r="E35" s="390">
        <f>Transpose!D31*'Inflation Index'!C36</f>
        <v>449301.36166797573</v>
      </c>
      <c r="F35" s="390">
        <f>'AVOIDED COST - ALT 1'!S42</f>
        <v>-1275487.9461834219</v>
      </c>
      <c r="G35" s="390">
        <f t="shared" si="13"/>
        <v>656911.43069562619</v>
      </c>
      <c r="H35" s="390">
        <f t="shared" si="0"/>
        <v>98800.932547369215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201345.28898064324</v>
      </c>
      <c r="M35" s="390">
        <f>Transpose!F31*$B$3*'Inflation Index'!C36</f>
        <v>206415.92600622491</v>
      </c>
      <c r="N35" s="390">
        <f>'OPERATING COST ALT 2'!$AP$91*'Inflation Index'!$C36</f>
        <v>0</v>
      </c>
      <c r="O35" s="390">
        <f>'AVOIDED COST - ALT 2'!S42</f>
        <v>-1444373.8745084521</v>
      </c>
      <c r="P35" s="390">
        <f t="shared" si="16"/>
        <v>-1036612.6595215839</v>
      </c>
      <c r="Q35" s="390">
        <f t="shared" si="17"/>
        <v>-155908.83742529302</v>
      </c>
      <c r="R35" s="285"/>
      <c r="S35" s="392">
        <f t="shared" si="25"/>
        <v>-1581530.2991641401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242011.81001352231</v>
      </c>
      <c r="Z35" s="391">
        <f t="shared" si="2"/>
        <v>449301.36166797573</v>
      </c>
      <c r="AA35" s="391">
        <f t="shared" si="29"/>
        <v>-1275487.9461834219</v>
      </c>
      <c r="AB35" s="391">
        <f t="shared" si="30"/>
        <v>656911.43069562619</v>
      </c>
      <c r="AC35" s="391">
        <f t="shared" si="31"/>
        <v>98800.932547369215</v>
      </c>
      <c r="AD35" s="391">
        <f t="shared" si="32"/>
        <v>23450055.965426885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66538.440939279753</v>
      </c>
      <c r="AL35" s="391">
        <f t="shared" si="37"/>
        <v>0</v>
      </c>
      <c r="AM35" s="391">
        <f t="shared" si="38"/>
        <v>-1444373.8745084521</v>
      </c>
      <c r="AN35" s="391">
        <f t="shared" si="39"/>
        <v>-1036612.659521584</v>
      </c>
      <c r="AO35" s="391">
        <f t="shared" si="40"/>
        <v>-155908.83742529302</v>
      </c>
      <c r="AP35" s="391">
        <f t="shared" si="41"/>
        <v>21868525.666262746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684270.0847301241</v>
      </c>
      <c r="D36" s="390">
        <f>Transpose!C32*'Inflation Index'!C37*$B$3</f>
        <v>824563.82021715504</v>
      </c>
      <c r="E36" s="390">
        <f>Transpose!D32*'Inflation Index'!C37</f>
        <v>456674.45529839495</v>
      </c>
      <c r="F36" s="390">
        <f>'AVOIDED COST - ALT 1'!S43</f>
        <v>-1341122.9677680822</v>
      </c>
      <c r="G36" s="390">
        <f t="shared" si="13"/>
        <v>624385.39247759175</v>
      </c>
      <c r="H36" s="390">
        <f t="shared" si="0"/>
        <v>87765.368633443606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201345.28898064324</v>
      </c>
      <c r="M36" s="390">
        <f>Transpose!F32*$B$3*'Inflation Index'!C37</f>
        <v>209803.23812921435</v>
      </c>
      <c r="N36" s="390">
        <f>'OPERATING COST ALT 2'!$AQ$91*'Inflation Index'!$C37</f>
        <v>0</v>
      </c>
      <c r="O36" s="390">
        <f>'AVOIDED COST - ALT 2'!S43</f>
        <v>-1468076.2371599865</v>
      </c>
      <c r="P36" s="390">
        <f t="shared" si="16"/>
        <v>-1056927.7100501289</v>
      </c>
      <c r="Q36" s="390">
        <f t="shared" si="17"/>
        <v>-148564.73455179372</v>
      </c>
      <c r="R36" s="285"/>
      <c r="S36" s="392">
        <f t="shared" si="25"/>
        <v>-1817860.4023493775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917616.73208259535</v>
      </c>
      <c r="X36" s="391">
        <f t="shared" si="1"/>
        <v>345005.78251763806</v>
      </c>
      <c r="Y36" s="391">
        <f t="shared" si="19"/>
        <v>246211.39034704558</v>
      </c>
      <c r="Z36" s="391">
        <f t="shared" si="2"/>
        <v>456674.45529839495</v>
      </c>
      <c r="AA36" s="391">
        <f t="shared" si="29"/>
        <v>-1341122.9677680822</v>
      </c>
      <c r="AB36" s="391">
        <f t="shared" si="30"/>
        <v>624385.39247759175</v>
      </c>
      <c r="AC36" s="391">
        <f t="shared" si="31"/>
        <v>87765.368633443606</v>
      </c>
      <c r="AD36" s="391">
        <f t="shared" si="32"/>
        <v>23537821.33406033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256273.56321778274</v>
      </c>
      <c r="AJ36" s="391">
        <f t="shared" si="35"/>
        <v>87783.781644022733</v>
      </c>
      <c r="AK36" s="391">
        <f t="shared" si="36"/>
        <v>67091.182248052079</v>
      </c>
      <c r="AL36" s="391">
        <f t="shared" si="37"/>
        <v>0</v>
      </c>
      <c r="AM36" s="391">
        <f t="shared" si="38"/>
        <v>-1468076.2371599865</v>
      </c>
      <c r="AN36" s="391">
        <f t="shared" si="39"/>
        <v>-1056927.7100501289</v>
      </c>
      <c r="AO36" s="391">
        <f t="shared" si="40"/>
        <v>-148564.73455179372</v>
      </c>
      <c r="AP36" s="391">
        <f t="shared" si="41"/>
        <v>21719960.931710951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690404.47082924016</v>
      </c>
      <c r="D37" s="390">
        <f>Transpose!C33*'Inflation Index'!C38*$B$3</f>
        <v>844591.88008921652</v>
      </c>
      <c r="E37" s="390">
        <f>Transpose!D33*'Inflation Index'!C38</f>
        <v>696252.81352764182</v>
      </c>
      <c r="F37" s="390">
        <f>'AVOIDED COST - ALT 1'!S44</f>
        <v>-1408568.6686340161</v>
      </c>
      <c r="G37" s="390">
        <f t="shared" si="13"/>
        <v>822680.49581208266</v>
      </c>
      <c r="H37" s="390">
        <f t="shared" si="0"/>
        <v>108073.16507414189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201345.28898064324</v>
      </c>
      <c r="M37" s="390">
        <f>Transpose!F33*$B$3*'Inflation Index'!C38</f>
        <v>213246.13648355982</v>
      </c>
      <c r="N37" s="390">
        <f>'OPERATING COST ALT 2'!$AR$91*'Inflation Index'!$C38</f>
        <v>1885378.4281592814</v>
      </c>
      <c r="O37" s="390">
        <f>'AVOIDED COST - ALT 2'!S44</f>
        <v>-1492167.5586574115</v>
      </c>
      <c r="P37" s="390">
        <f t="shared" si="16"/>
        <v>807802.29496607278</v>
      </c>
      <c r="Q37" s="390">
        <f t="shared" si="17"/>
        <v>106118.65872055459</v>
      </c>
      <c r="R37" s="285"/>
      <c r="S37" s="392">
        <f t="shared" si="25"/>
        <v>-1819814.9087029649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931130.0509404589</v>
      </c>
      <c r="X37" s="391">
        <f t="shared" si="1"/>
        <v>353385.72388670145</v>
      </c>
      <c r="Y37" s="391">
        <f t="shared" si="19"/>
        <v>250480.57609129636</v>
      </c>
      <c r="Z37" s="391">
        <f t="shared" si="2"/>
        <v>696252.81352764182</v>
      </c>
      <c r="AA37" s="391">
        <f t="shared" si="29"/>
        <v>-1408568.6686340161</v>
      </c>
      <c r="AB37" s="391">
        <f t="shared" si="30"/>
        <v>822680.49581208266</v>
      </c>
      <c r="AC37" s="391">
        <f t="shared" si="31"/>
        <v>108073.16507414189</v>
      </c>
      <c r="AD37" s="391">
        <f t="shared" si="32"/>
        <v>23645894.499134474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257714.10646227875</v>
      </c>
      <c r="AJ37" s="391">
        <f t="shared" si="35"/>
        <v>89224.32488851875</v>
      </c>
      <c r="AK37" s="391">
        <f t="shared" si="36"/>
        <v>67652.994113405541</v>
      </c>
      <c r="AL37" s="391">
        <f t="shared" si="37"/>
        <v>1885378.4281592814</v>
      </c>
      <c r="AM37" s="391">
        <f t="shared" si="38"/>
        <v>-1492167.5586574115</v>
      </c>
      <c r="AN37" s="391">
        <f t="shared" si="39"/>
        <v>807802.29496607278</v>
      </c>
      <c r="AO37" s="391">
        <f t="shared" si="40"/>
        <v>106118.65872055459</v>
      </c>
      <c r="AP37" s="391">
        <f t="shared" si="41"/>
        <v>21826079.590431504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696538.85692835611</v>
      </c>
      <c r="D38" s="390">
        <f>Transpose!C34*'Inflation Index'!C39*$B$3</f>
        <v>865055.21734742343</v>
      </c>
      <c r="E38" s="390">
        <f>Transpose!D34*'Inflation Index'!C39</f>
        <v>707678.41251876112</v>
      </c>
      <c r="F38" s="390">
        <f>'AVOIDED COST - ALT 1'!S45</f>
        <v>-1477866.800735312</v>
      </c>
      <c r="G38" s="390">
        <f t="shared" si="13"/>
        <v>791405.68605922861</v>
      </c>
      <c r="H38" s="390">
        <f t="shared" si="0"/>
        <v>97163.255586309519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201345.28898064324</v>
      </c>
      <c r="M38" s="390">
        <f>Transpose!F34*$B$3*'Inflation Index'!C39</f>
        <v>216745.53324652876</v>
      </c>
      <c r="N38" s="390">
        <f>'OPERATING COST ALT 2'!$AS$91*'Inflation Index'!$C39</f>
        <v>1916317.7327453729</v>
      </c>
      <c r="O38" s="390">
        <f>'AVOIDED COST - ALT 2'!S45</f>
        <v>-1516654.2218658472</v>
      </c>
      <c r="P38" s="390">
        <f t="shared" si="16"/>
        <v>817754.33310669754</v>
      </c>
      <c r="Q38" s="390">
        <f t="shared" si="17"/>
        <v>100398.1582064495</v>
      </c>
      <c r="R38" s="285"/>
      <c r="S38" s="392">
        <f t="shared" si="25"/>
        <v>-1816580.0060828249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254820.7903629934</v>
      </c>
      <c r="Z38" s="391">
        <f t="shared" si="2"/>
        <v>707678.41251876112</v>
      </c>
      <c r="AA38" s="391">
        <f t="shared" si="29"/>
        <v>-1477866.800735312</v>
      </c>
      <c r="AB38" s="391">
        <f t="shared" si="30"/>
        <v>791405.68605922861</v>
      </c>
      <c r="AC38" s="391">
        <f t="shared" si="31"/>
        <v>97163.255586309519</v>
      </c>
      <c r="AD38" s="391">
        <f t="shared" si="32"/>
        <v>23743057.754720785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259178.28920829089</v>
      </c>
      <c r="AJ38" s="391">
        <f t="shared" si="35"/>
        <v>90688.507634530863</v>
      </c>
      <c r="AK38" s="391">
        <f t="shared" si="36"/>
        <v>68224.025384350258</v>
      </c>
      <c r="AL38" s="391">
        <f t="shared" si="37"/>
        <v>1916317.7327453729</v>
      </c>
      <c r="AM38" s="391">
        <f t="shared" si="38"/>
        <v>-1516654.2218658472</v>
      </c>
      <c r="AN38" s="391">
        <f t="shared" si="39"/>
        <v>817754.33310669754</v>
      </c>
      <c r="AO38" s="391">
        <f t="shared" si="40"/>
        <v>100398.1582064495</v>
      </c>
      <c r="AP38" s="391">
        <f t="shared" si="41"/>
        <v>21926477.748637952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702673.24302747205</v>
      </c>
      <c r="D39" s="390">
        <f>Transpose!C35*'Inflation Index'!C40*$B$3</f>
        <v>885962.72450506105</v>
      </c>
      <c r="E39" s="390">
        <f>Transpose!D35*'Inflation Index'!C40</f>
        <v>719291.50707150623</v>
      </c>
      <c r="F39" s="390">
        <f>'AVOIDED COST - ALT 1'!S46</f>
        <v>-1541542.7143940567</v>
      </c>
      <c r="G39" s="390">
        <f t="shared" si="13"/>
        <v>766384.76020998275</v>
      </c>
      <c r="H39" s="390">
        <f t="shared" si="0"/>
        <v>87935.851672632562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201345.28898064324</v>
      </c>
      <c r="M39" s="390">
        <f>Transpose!F35*$B$3*'Inflation Index'!C40</f>
        <v>220302.35556433594</v>
      </c>
      <c r="N39" s="390">
        <f>'OPERATING COST ALT 2'!$AS$91*'Inflation Index'!$C40</f>
        <v>1947764.7553333116</v>
      </c>
      <c r="O39" s="390">
        <f>'AVOIDED COST - ALT 2'!S46</f>
        <v>-1541542.7143940567</v>
      </c>
      <c r="P39" s="390">
        <f t="shared" si="16"/>
        <v>827869.68548423424</v>
      </c>
      <c r="Q39" s="390">
        <f t="shared" si="17"/>
        <v>94990.70133788175</v>
      </c>
      <c r="R39" s="285"/>
      <c r="S39" s="392">
        <f t="shared" si="25"/>
        <v>-1809525.1564175757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259233.48424171051</v>
      </c>
      <c r="Z39" s="391">
        <f t="shared" ref="Z39" si="45">E39</f>
        <v>719291.50707150623</v>
      </c>
      <c r="AA39" s="391">
        <f t="shared" ref="AA39" si="46">F39</f>
        <v>-1541542.7143940567</v>
      </c>
      <c r="AB39" s="391">
        <f t="shared" ref="AB39" si="47">SUM(W39:AA39)</f>
        <v>766384.76020998275</v>
      </c>
      <c r="AC39" s="391">
        <f t="shared" ref="AC39" si="48">H39</f>
        <v>87935.851672632562</v>
      </c>
      <c r="AD39" s="391">
        <f t="shared" ref="AD39" si="49">AC39+AD38</f>
        <v>23830993.606393415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260666.49938310558</v>
      </c>
      <c r="AJ39" s="391">
        <f t="shared" ref="AJ39" si="53">0.5*M39/$B$3</f>
        <v>92176.717809345573</v>
      </c>
      <c r="AK39" s="391">
        <f t="shared" ref="AK39" si="54">SUM(AI39:AJ39)*($B$3-1)</f>
        <v>68804.427352527986</v>
      </c>
      <c r="AL39" s="391">
        <f t="shared" ref="AL39" si="55">N39</f>
        <v>1947764.7553333116</v>
      </c>
      <c r="AM39" s="391">
        <f t="shared" ref="AM39" si="56">O39</f>
        <v>-1541542.7143940567</v>
      </c>
      <c r="AN39" s="391">
        <f t="shared" ref="AN39" si="57">SUM(AI39:AM39)</f>
        <v>827869.68548423378</v>
      </c>
      <c r="AO39" s="391">
        <f t="shared" ref="AO39" si="58">Q39</f>
        <v>94990.70133788175</v>
      </c>
      <c r="AP39" s="391">
        <f t="shared" ref="AP39" si="59">AO39+AP38</f>
        <v>22021468.449975833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J37"/>
  <sheetViews>
    <sheetView showGridLines="0" topLeftCell="C3" workbookViewId="0">
      <selection activeCell="O26" sqref="O2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163075.08455160004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2254168.6668915222</v>
      </c>
      <c r="I5" s="60">
        <f>'Summary Calculations'!AC7</f>
        <v>2254168.6668915222</v>
      </c>
      <c r="J5" s="60">
        <f>'Summary Calculations'!AD7</f>
        <v>2254168.6668915222</v>
      </c>
    </row>
    <row r="6" spans="1:10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165659.99022141832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2194410.6803380381</v>
      </c>
      <c r="I6" s="60">
        <f>'Summary Calculations'!AC8</f>
        <v>2050851.1031196618</v>
      </c>
      <c r="J6" s="60">
        <f>'Summary Calculations'!AD8</f>
        <v>4305019.7700111838</v>
      </c>
    </row>
    <row r="7" spans="1:10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167432.91810487708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2163440.2792264172</v>
      </c>
      <c r="I7" s="60">
        <f>'Summary Calculations'!AC9</f>
        <v>1889632.5261825637</v>
      </c>
      <c r="J7" s="60">
        <f>'Summary Calculations'!AD9</f>
        <v>6194652.2961937478</v>
      </c>
    </row>
    <row r="8" spans="1:10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169306.02637573789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2123220.4440105744</v>
      </c>
      <c r="I8" s="60">
        <f>'Summary Calculations'!AC10</f>
        <v>1733180.3406170837</v>
      </c>
      <c r="J8" s="60">
        <f>'Summary Calculations'!AD10</f>
        <v>7927832.6368108317</v>
      </c>
    </row>
    <row r="9" spans="1:10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171232.77296316801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2066471.8964025113</v>
      </c>
      <c r="I9" s="60">
        <f>'Summary Calculations'!AC11</f>
        <v>1576501.5155962454</v>
      </c>
      <c r="J9" s="60">
        <f>'Summary Calculations'!AD11</f>
        <v>9504334.1524070762</v>
      </c>
    </row>
    <row r="10" spans="1:10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173223.82791150446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2004702.8662614725</v>
      </c>
      <c r="I10" s="60">
        <f>'Summary Calculations'!AC12</f>
        <v>1429325.4376157266</v>
      </c>
      <c r="J10" s="60">
        <f>'Summary Calculations'!AD12</f>
        <v>10933659.590022802</v>
      </c>
    </row>
    <row r="11" spans="1:10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175273.47224762748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1933553.8218173182</v>
      </c>
      <c r="I11" s="60">
        <f>'Summary Calculations'!AC13</f>
        <v>1288408.5534986686</v>
      </c>
      <c r="J11" s="60">
        <f>'Summary Calculations'!AD13</f>
        <v>12222068.143521471</v>
      </c>
    </row>
    <row r="12" spans="1:10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177350.17090540926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1862751.3803738933</v>
      </c>
      <c r="I12" s="60">
        <f>'Summary Calculations'!AC14</f>
        <v>1160027.9413230079</v>
      </c>
      <c r="J12" s="60">
        <f>'Summary Calculations'!AD14</f>
        <v>13382096.084844479</v>
      </c>
    </row>
    <row r="13" spans="1:10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179476.71919503066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1785752.387849269</v>
      </c>
      <c r="I13" s="60">
        <f>'Summary Calculations'!AC15</f>
        <v>1039324.1482270323</v>
      </c>
      <c r="J13" s="60">
        <f>'Summary Calculations'!AD15</f>
        <v>14421420.233071512</v>
      </c>
    </row>
    <row r="14" spans="1:10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181634.47390140587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1696233.1533753434</v>
      </c>
      <c r="I14" s="60">
        <f>'Summary Calculations'!AC16</f>
        <v>922638.44741076173</v>
      </c>
      <c r="J14" s="60">
        <f>'Summary Calculations'!AD16</f>
        <v>15344058.680482274</v>
      </c>
    </row>
    <row r="15" spans="1:10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183829.2701309672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1921125.8667440051</v>
      </c>
      <c r="I15" s="60">
        <f>'Summary Calculations'!AC17</f>
        <v>976602.97446101147</v>
      </c>
      <c r="J15" s="60">
        <f>'Summary Calculations'!AD17</f>
        <v>16320661.654943286</v>
      </c>
    </row>
    <row r="16" spans="1:10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735044.8741101505</v>
      </c>
      <c r="D16" s="60">
        <f>'Summary Calculations'!X18</f>
        <v>220415.73888733253</v>
      </c>
      <c r="E16" s="60">
        <f>'Summary Calculations'!Y18</f>
        <v>186314.81953450924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1863082.6226791767</v>
      </c>
      <c r="I16" s="60">
        <f>'Summary Calculations'!AC18</f>
        <v>885137.13310976909</v>
      </c>
      <c r="J16" s="60">
        <f>'Summary Calculations'!AD18</f>
        <v>17205798.788053054</v>
      </c>
    </row>
    <row r="17" spans="1:10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188839.3628702584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1791406.9754719541</v>
      </c>
      <c r="I17" s="60">
        <f>'Summary Calculations'!AC19</f>
        <v>795406.1209768221</v>
      </c>
      <c r="J17" s="60">
        <f>'Summary Calculations'!AD19</f>
        <v>18001204.909029875</v>
      </c>
    </row>
    <row r="18" spans="1:10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191420.16594901335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1729517.0244008771</v>
      </c>
      <c r="I18" s="60">
        <f>'Summary Calculations'!AC20</f>
        <v>717688.07714433642</v>
      </c>
      <c r="J18" s="60">
        <f>'Summary Calculations'!AD20</f>
        <v>18718892.986174211</v>
      </c>
    </row>
    <row r="19" spans="1:10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756777.13699761278</v>
      </c>
      <c r="D19" s="60">
        <f>'Summary Calculations'!X21</f>
        <v>238273.84274634084</v>
      </c>
      <c r="E19" s="60">
        <f>'Summary Calculations'!Y21</f>
        <v>194034.94105007101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1654824.2579916478</v>
      </c>
      <c r="I19" s="60">
        <f>'Summary Calculations'!AC21</f>
        <v>641769.37810286274</v>
      </c>
      <c r="J19" s="60">
        <f>'Summary Calculations'!AD21</f>
        <v>19360662.364277072</v>
      </c>
    </row>
    <row r="20" spans="1:10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764253.49530300533</v>
      </c>
      <c r="D20" s="60">
        <f>'Summary Calculations'!X22</f>
        <v>244458.81470891551</v>
      </c>
      <c r="E20" s="60">
        <f>'Summary Calculations'!Y22</f>
        <v>196698.90045232463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1568014.8274910485</v>
      </c>
      <c r="I20" s="60">
        <f>'Summary Calculations'!AC22</f>
        <v>568320.73296433175</v>
      </c>
      <c r="J20" s="60">
        <f>'Summary Calculations'!AD22</f>
        <v>19928983.097241405</v>
      </c>
    </row>
    <row r="21" spans="1:10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250726.82884348513</v>
      </c>
      <c r="E21" s="60">
        <f>'Summary Calculations'!Y23</f>
        <v>199401.4449561018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1493064.599202516</v>
      </c>
      <c r="I21" s="60">
        <f>'Summary Calculations'!AC23</f>
        <v>505752.63649520284</v>
      </c>
      <c r="J21" s="60">
        <f>'Summary Calculations'!AD23</f>
        <v>20434735.733736608</v>
      </c>
    </row>
    <row r="22" spans="1:10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202168.84662310526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1402939.0039066032</v>
      </c>
      <c r="I22" s="82">
        <f>'Summary Calculations'!AC24</f>
        <v>444134.56002005877</v>
      </c>
      <c r="J22" s="82">
        <f>'Summary Calculations'!AD24</f>
        <v>20878870.293756668</v>
      </c>
    </row>
    <row r="23" spans="1:10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787470.66843075363</v>
      </c>
      <c r="D23" s="60">
        <f>'Summary Calculations'!X25</f>
        <v>263706.46489366319</v>
      </c>
      <c r="E23" s="60">
        <f>'Summary Calculations'!Y25</f>
        <v>204979.54099826133</v>
      </c>
      <c r="F23" s="60">
        <f>'Summary Calculations'!Z25</f>
        <v>773240.9541863281</v>
      </c>
      <c r="G23" s="60">
        <f>'Summary Calculations'!AA25</f>
        <v>-709746.16098972911</v>
      </c>
      <c r="H23" s="60">
        <f>'Summary Calculations'!AB25</f>
        <v>1319651.4675192772</v>
      </c>
      <c r="I23" s="60">
        <f>'Summary Calculations'!AC25</f>
        <v>390437.25135979778</v>
      </c>
      <c r="J23" s="60">
        <f>'Summary Calculations'!AD25</f>
        <v>21269307.545116466</v>
      </c>
    </row>
    <row r="24" spans="1:10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795464.35445393878</v>
      </c>
      <c r="D24" s="82">
        <f>'Summary Calculations'!X26</f>
        <v>270376.97660251491</v>
      </c>
      <c r="E24" s="82">
        <f>'Summary Calculations'!Y26</f>
        <v>207839.05955600855</v>
      </c>
      <c r="F24" s="82">
        <f>'Summary Calculations'!Z26</f>
        <v>719132.73650179361</v>
      </c>
      <c r="G24" s="82">
        <f>'Summary Calculations'!AA26</f>
        <v>-759562.33910894883</v>
      </c>
      <c r="H24" s="82">
        <f>'Summary Calculations'!AB26</f>
        <v>1233250.7880053071</v>
      </c>
      <c r="I24" s="82">
        <f>'Summary Calculations'!AC26</f>
        <v>341004.11957565165</v>
      </c>
      <c r="J24" s="82">
        <f>'Summary Calculations'!AD26</f>
        <v>21610311.664692119</v>
      </c>
    </row>
    <row r="25" spans="1:10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210746.88167149731</v>
      </c>
      <c r="F25" s="82">
        <f>'Summary Calculations'!Z27</f>
        <v>859808.47055914381</v>
      </c>
      <c r="G25" s="82">
        <f>'Summary Calculations'!AA27</f>
        <v>-810768.85513450718</v>
      </c>
      <c r="H25" s="82">
        <f>'Summary Calculations'!AB27</f>
        <v>1340539.7364371456</v>
      </c>
      <c r="I25" s="82">
        <f>'Summary Calculations'!AC27</f>
        <v>346420.94192245352</v>
      </c>
      <c r="J25" s="82">
        <f>'Summary Calculations'!AD27</f>
        <v>21956732.606614571</v>
      </c>
    </row>
    <row r="26" spans="1:10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214449.79157364738</v>
      </c>
      <c r="F26" s="60">
        <f>'Summary Calculations'!Z28</f>
        <v>804773.80263173906</v>
      </c>
      <c r="G26" s="60">
        <f>'Summary Calculations'!AA28</f>
        <v>-863412.13662001467</v>
      </c>
      <c r="H26" s="60">
        <f>'Summary Calculations'!AB28</f>
        <v>1255553.9784758708</v>
      </c>
      <c r="I26" s="60">
        <f>'Summary Calculations'!AC28</f>
        <v>303232.71691282251</v>
      </c>
      <c r="J26" s="60">
        <f>'Summary Calculations'!AD28</f>
        <v>22259965.323527392</v>
      </c>
    </row>
    <row r="27" spans="1:10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218199.74020746286</v>
      </c>
      <c r="F27" s="60">
        <f>'Summary Calculations'!Z29</f>
        <v>747601.68859211635</v>
      </c>
      <c r="G27" s="60">
        <f>'Summary Calculations'!AA29</f>
        <v>-917470.88005083916</v>
      </c>
      <c r="H27" s="60">
        <f>'Summary Calculations'!AB29</f>
        <v>1167303.5754536774</v>
      </c>
      <c r="I27" s="60">
        <f>'Summary Calculations'!AC29</f>
        <v>263475.78474085324</v>
      </c>
      <c r="J27" s="60">
        <f>'Summary Calculations'!AD29</f>
        <v>22523441.108268246</v>
      </c>
    </row>
    <row r="28" spans="1:10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222010.07251610974</v>
      </c>
      <c r="F28" s="60">
        <f>'Summary Calculations'!Z30</f>
        <v>687984.06983787043</v>
      </c>
      <c r="G28" s="60">
        <f>'Summary Calculations'!AA30</f>
        <v>-973071.33517673064</v>
      </c>
      <c r="H28" s="60">
        <f>'Summary Calculations'!AB30</f>
        <v>1075435.9995675557</v>
      </c>
      <c r="I28" s="60">
        <f>'Summary Calculations'!AC30</f>
        <v>226859.87234601876</v>
      </c>
      <c r="J28" s="60">
        <f>'Summary Calculations'!AD30</f>
        <v>22750300.980614264</v>
      </c>
    </row>
    <row r="29" spans="1:10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852656.72346797225</v>
      </c>
      <c r="D29" s="60">
        <f>'Summary Calculations'!X31</f>
        <v>305712.66134701495</v>
      </c>
      <c r="E29" s="60">
        <f>'Summary Calculations'!Y31</f>
        <v>225882.03003892259</v>
      </c>
      <c r="F29" s="60">
        <f>'Summary Calculations'!Z31</f>
        <v>626566.62623988453</v>
      </c>
      <c r="G29" s="60">
        <f>'Summary Calculations'!AA31</f>
        <v>-1030249.5437690505</v>
      </c>
      <c r="H29" s="60">
        <f>'Summary Calculations'!AB31</f>
        <v>980568.49732474366</v>
      </c>
      <c r="I29" s="60">
        <f>'Summary Calculations'!AC31</f>
        <v>193315.76487584366</v>
      </c>
      <c r="J29" s="60">
        <f>'Summary Calculations'!AD31</f>
        <v>22943616.745490108</v>
      </c>
    </row>
    <row r="30" spans="1:10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865312.7680151785</v>
      </c>
      <c r="D30" s="60">
        <f>'Summary Calculations'!X32</f>
        <v>313235.32840542123</v>
      </c>
      <c r="E30" s="60">
        <f>'Summary Calculations'!Y32</f>
        <v>229816.87880201699</v>
      </c>
      <c r="F30" s="60">
        <f>'Summary Calculations'!Z32</f>
        <v>562948.17735616071</v>
      </c>
      <c r="G30" s="60">
        <f>'Summary Calculations'!AA32</f>
        <v>-1089042.3153282716</v>
      </c>
      <c r="H30" s="60">
        <f>'Summary Calculations'!AB32</f>
        <v>882270.83725050581</v>
      </c>
      <c r="I30" s="60">
        <f>'Summary Calculations'!AC32</f>
        <v>162557.67611526343</v>
      </c>
      <c r="J30" s="60">
        <f>'Summary Calculations'!AD32</f>
        <v>23106174.421605371</v>
      </c>
    </row>
    <row r="31" spans="1:10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233815.90978761512</v>
      </c>
      <c r="F31" s="60">
        <f>'Summary Calculations'!Z33</f>
        <v>496703.00908166269</v>
      </c>
      <c r="G31" s="60">
        <f>'Summary Calculations'!AA33</f>
        <v>-1149487.2425752692</v>
      </c>
      <c r="H31" s="60">
        <f>'Summary Calculations'!AB33</f>
        <v>780087.62392280367</v>
      </c>
      <c r="I31" s="60">
        <f>'Summary Calculations'!AC33</f>
        <v>134327.57299350906</v>
      </c>
      <c r="J31" s="60">
        <f>'Summary Calculations'!AD33</f>
        <v>23240501.99459888</v>
      </c>
    </row>
    <row r="32" spans="1:10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237880.43941217993</v>
      </c>
      <c r="F32" s="60">
        <f>'Summary Calculations'!Z34</f>
        <v>442047.3079992889</v>
      </c>
      <c r="G32" s="60">
        <f>'Summary Calculations'!AA34</f>
        <v>-1211622.7172443056</v>
      </c>
      <c r="H32" s="60">
        <f>'Summary Calculations'!AB34</f>
        <v>688204.71946039307</v>
      </c>
      <c r="I32" s="60">
        <f>'Summary Calculations'!AC34</f>
        <v>110753.03828063677</v>
      </c>
      <c r="J32" s="60">
        <f>'Summary Calculations'!AD34</f>
        <v>23351255.032879516</v>
      </c>
    </row>
    <row r="33" spans="1:10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242011.81001352231</v>
      </c>
      <c r="F33" s="60">
        <f>'Summary Calculations'!Z35</f>
        <v>449301.36166797573</v>
      </c>
      <c r="G33" s="60">
        <f>'Summary Calculations'!AA35</f>
        <v>-1275487.9461834219</v>
      </c>
      <c r="H33" s="60">
        <f>'Summary Calculations'!AB35</f>
        <v>656911.43069562619</v>
      </c>
      <c r="I33" s="60">
        <f>'Summary Calculations'!AC35</f>
        <v>98800.932547369215</v>
      </c>
      <c r="J33" s="60">
        <f>'Summary Calculations'!AD35</f>
        <v>23450055.965426885</v>
      </c>
    </row>
    <row r="34" spans="1:10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917616.73208259535</v>
      </c>
      <c r="D34" s="60">
        <f>'Summary Calculations'!X36</f>
        <v>345005.78251763806</v>
      </c>
      <c r="E34" s="60">
        <f>'Summary Calculations'!Y36</f>
        <v>246211.39034704558</v>
      </c>
      <c r="F34" s="60">
        <f>'Summary Calculations'!Z36</f>
        <v>456674.45529839495</v>
      </c>
      <c r="G34" s="60">
        <f>'Summary Calculations'!AA36</f>
        <v>-1341122.9677680822</v>
      </c>
      <c r="H34" s="60">
        <f>'Summary Calculations'!AB36</f>
        <v>624385.39247759175</v>
      </c>
      <c r="I34" s="60">
        <f>'Summary Calculations'!AC36</f>
        <v>87765.368633443606</v>
      </c>
      <c r="J34" s="60">
        <f>'Summary Calculations'!AD36</f>
        <v>23537821.33406033</v>
      </c>
    </row>
    <row r="35" spans="1:10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931130.0509404589</v>
      </c>
      <c r="D35" s="60">
        <f>'Summary Calculations'!X37</f>
        <v>353385.72388670145</v>
      </c>
      <c r="E35" s="60">
        <f>'Summary Calculations'!Y37</f>
        <v>250480.57609129636</v>
      </c>
      <c r="F35" s="60">
        <f>'Summary Calculations'!Z37</f>
        <v>696252.81352764182</v>
      </c>
      <c r="G35" s="60">
        <f>'Summary Calculations'!AA37</f>
        <v>-1408568.6686340161</v>
      </c>
      <c r="H35" s="60">
        <f>'Summary Calculations'!AB37</f>
        <v>822680.49581208266</v>
      </c>
      <c r="I35" s="60">
        <f>'Summary Calculations'!AC37</f>
        <v>108073.16507414189</v>
      </c>
      <c r="J35" s="60">
        <f>'Summary Calculations'!AD37</f>
        <v>23645894.499134474</v>
      </c>
    </row>
    <row r="36" spans="1:10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254820.7903629934</v>
      </c>
      <c r="F36" s="60">
        <f>'Summary Calculations'!Z38</f>
        <v>707678.41251876112</v>
      </c>
      <c r="G36" s="60">
        <f>'Summary Calculations'!AA38</f>
        <v>-1477866.800735312</v>
      </c>
      <c r="H36" s="60">
        <f>'Summary Calculations'!AB38</f>
        <v>791405.68605922861</v>
      </c>
      <c r="I36" s="60">
        <f>'Summary Calculations'!AC38</f>
        <v>97163.255586309519</v>
      </c>
      <c r="J36" s="60">
        <f>'Summary Calculations'!AD38</f>
        <v>23743057.754720785</v>
      </c>
    </row>
    <row r="37" spans="1:10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259233.48424171051</v>
      </c>
      <c r="F37" s="18">
        <f>'Summary Calculations'!Z39</f>
        <v>719291.50707150623</v>
      </c>
      <c r="G37" s="18">
        <f>'Summary Calculations'!AA39</f>
        <v>-1541542.7143940567</v>
      </c>
      <c r="H37" s="18">
        <f>'Summary Calculations'!AB39</f>
        <v>766384.76020998275</v>
      </c>
      <c r="I37" s="18">
        <f>'Summary Calculations'!AC39</f>
        <v>87935.851672632562</v>
      </c>
      <c r="J37" s="18">
        <f>'Summary Calculations'!AD39</f>
        <v>23830993.606393415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I30" sqref="I30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1321709.8918446389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7750240.1672136215</v>
      </c>
      <c r="I5" s="60">
        <f>'Summary Calculations'!AO7</f>
        <v>7750240.1672136215</v>
      </c>
      <c r="J5" s="60">
        <f>'Summary Calculations'!AP7</f>
        <v>7750240.1672136215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1342920.9497631229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7487306.7616648059</v>
      </c>
      <c r="I6" s="60">
        <f>'Summary Calculations'!AO8</f>
        <v>6997482.9548269212</v>
      </c>
      <c r="J6" s="60">
        <f>'Summary Calculations'!AP8</f>
        <v>14747723.122040544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1416690.2550663648</v>
      </c>
      <c r="E7" s="60">
        <f>'Summary Calculations'!AK9</f>
        <v>1357469.1309445212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7467893.0399143901</v>
      </c>
      <c r="I7" s="60">
        <f>'Summary Calculations'!AO9</f>
        <v>6522746.9996631928</v>
      </c>
      <c r="J7" s="60">
        <f>'Summary Calculations'!AP9</f>
        <v>21270470.121703736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1372839.3661081176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7372995.1908784769</v>
      </c>
      <c r="I8" s="60">
        <f>'Summary Calculations'!AO10</f>
        <v>6018560.3206405621</v>
      </c>
      <c r="J8" s="60">
        <f>'Summary Calculations'!AP10</f>
        <v>27289030.4423443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22449.60814460678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-948038.78811814333</v>
      </c>
      <c r="I9" s="60">
        <f>'Summary Calculations'!AO11</f>
        <v>-723254.25229066983</v>
      </c>
      <c r="J9" s="60">
        <f>'Summary Calculations'!AP11</f>
        <v>26565776.190053631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58610.782556474172</v>
      </c>
      <c r="D10" s="60">
        <f>'Summary Calculations'!AJ12</f>
        <v>58610.782556474172</v>
      </c>
      <c r="E10" s="60">
        <f>'Summary Calculations'!AK12</f>
        <v>22858.205197024934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-997604.22347378102</v>
      </c>
      <c r="I10" s="60">
        <f>'Summary Calculations'!AO12</f>
        <v>-711278.02393134288</v>
      </c>
      <c r="J10" s="60">
        <f>'Summary Calculations'!AP12</f>
        <v>25854498.166122288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59685.218213110849</v>
      </c>
      <c r="D11" s="60">
        <f>'Summary Calculations'!AJ13</f>
        <v>59685.218213110849</v>
      </c>
      <c r="E11" s="60">
        <f>'Summary Calculations'!AK13</f>
        <v>23277.235103113238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-1072633.4705716542</v>
      </c>
      <c r="I11" s="60">
        <f>'Summary Calculations'!AO13</f>
        <v>-714740.97212073975</v>
      </c>
      <c r="J11" s="60">
        <f>'Summary Calculations'!AP13</f>
        <v>25139757.194001548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60760.850679167343</v>
      </c>
      <c r="D12" s="60">
        <f>'Summary Calculations'!AJ14</f>
        <v>60760.850679167343</v>
      </c>
      <c r="E12" s="60">
        <f>'Summary Calculations'!AK14</f>
        <v>23696.731764875272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-1119680.4337325175</v>
      </c>
      <c r="I12" s="60">
        <f>'Summary Calculations'!AO14</f>
        <v>-697280.70110015234</v>
      </c>
      <c r="J12" s="60">
        <f>'Summary Calculations'!AP14</f>
        <v>24442476.492901396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24123.610081181057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-1172499.4801126332</v>
      </c>
      <c r="I13" s="60">
        <f>'Summary Calculations'!AO15</f>
        <v>-682405.37252332678</v>
      </c>
      <c r="J13" s="60">
        <f>'Summary Calculations'!AP15</f>
        <v>23760071.12037807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24552.052893356184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-1250601.5022969684</v>
      </c>
      <c r="I14" s="60">
        <f>'Summary Calculations'!AO16</f>
        <v>-680244.35562574794</v>
      </c>
      <c r="J14" s="60">
        <f>'Summary Calculations'!AP16</f>
        <v>23079826.764752321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64060.919675475925</v>
      </c>
      <c r="D15" s="60">
        <f>'Summary Calculations'!AJ17</f>
        <v>64060.919675475925</v>
      </c>
      <c r="E15" s="60">
        <f>'Summary Calculations'!AK17</f>
        <v>24983.758673435619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485679.84469946625</v>
      </c>
      <c r="I15" s="60">
        <f>'Summary Calculations'!AO17</f>
        <v>246895.00525707335</v>
      </c>
      <c r="J15" s="60">
        <f>'Summary Calculations'!AP17</f>
        <v>23326721.770009395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65177.432048473958</v>
      </c>
      <c r="E16" s="60">
        <f>'Summary Calculations'!AK18</f>
        <v>27485.535605623376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516002.65708304825</v>
      </c>
      <c r="I16" s="60">
        <f>'Summary Calculations'!AO18</f>
        <v>245149.14529701034</v>
      </c>
      <c r="J16" s="60">
        <f>'Summary Calculations'!AP18</f>
        <v>23571870.915306404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87496.509441574148</v>
      </c>
      <c r="D17" s="60">
        <f>'Summary Calculations'!AJ19</f>
        <v>66303.308347025173</v>
      </c>
      <c r="E17" s="60">
        <f>'Summary Calculations'!AK19</f>
        <v>29990.964468776878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516802.89606958861</v>
      </c>
      <c r="I17" s="60">
        <f>'Summary Calculations'!AO19</f>
        <v>229466.66642514413</v>
      </c>
      <c r="J17" s="60">
        <f>'Summary Calculations'!AP19</f>
        <v>23801337.581731547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32504.963484717417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549713.6885159763</v>
      </c>
      <c r="I18" s="60">
        <f>'Summary Calculations'!AO20</f>
        <v>228111.63725180365</v>
      </c>
      <c r="J18" s="60">
        <f>'Summary Calculations'!AP20</f>
        <v>24029449.218983352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110990.35501433862</v>
      </c>
      <c r="D19" s="60">
        <f>'Summary Calculations'!AJ21</f>
        <v>68603.952825240674</v>
      </c>
      <c r="E19" s="60">
        <f>'Summary Calculations'!AK21</f>
        <v>35020.890028717971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-889471.13129634317</v>
      </c>
      <c r="I19" s="60">
        <f>'Summary Calculations'!AO21</f>
        <v>-344952.24010390654</v>
      </c>
      <c r="J19" s="60">
        <f>'Summary Calculations'!AP21</f>
        <v>23684496.978879444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112159.09482062906</v>
      </c>
      <c r="D20" s="60">
        <f>'Summary Calculations'!AJ22</f>
        <v>69772.692631531114</v>
      </c>
      <c r="E20" s="60">
        <f>'Summary Calculations'!AK22</f>
        <v>35476.698553171249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-934604.84819099074</v>
      </c>
      <c r="I20" s="60">
        <f>'Summary Calculations'!AO22</f>
        <v>-338743.80716527643</v>
      </c>
      <c r="J20" s="60">
        <f>'Summary Calculations'!AP22</f>
        <v>23345753.171714168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113592.02065875423</v>
      </c>
      <c r="D21" s="60">
        <f>'Summary Calculations'!AJ23</f>
        <v>70944.779071569516</v>
      </c>
      <c r="E21" s="60">
        <f>'Summary Calculations'!AK23</f>
        <v>35984.67594741314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-947350.83775309857</v>
      </c>
      <c r="I21" s="60">
        <f>'Summary Calculations'!AO23</f>
        <v>-320900.50499856588</v>
      </c>
      <c r="J21" s="60">
        <f>'Summary Calculations'!AP23</f>
        <v>23024852.666715603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72143.483439630072</v>
      </c>
      <c r="E22" s="82">
        <f>'Summary Calculations'!AK24</f>
        <v>36503.034333583673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-982813.32252988475</v>
      </c>
      <c r="I22" s="82">
        <f>'Summary Calculations'!AO24</f>
        <v>-311133.52851990517</v>
      </c>
      <c r="J22" s="82">
        <f>'Summary Calculations'!AP24</f>
        <v>22713719.138195697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116521.66892602181</v>
      </c>
      <c r="D23" s="82">
        <f>'Summary Calculations'!AJ25</f>
        <v>73352.748542663583</v>
      </c>
      <c r="E23" s="82">
        <f>'Summary Calculations'!AK25</f>
        <v>37025.511406393663</v>
      </c>
      <c r="F23" s="82">
        <f>'Summary Calculations'!AL25</f>
        <v>0</v>
      </c>
      <c r="G23" s="82">
        <f>'Summary Calculations'!AM25</f>
        <v>-1226734.8825611768</v>
      </c>
      <c r="H23" s="82">
        <f>'Summary Calculations'!AN25</f>
        <v>-999834.95368609775</v>
      </c>
      <c r="I23" s="82">
        <f>'Summary Calculations'!AO25</f>
        <v>-295815.08507279272</v>
      </c>
      <c r="J23" s="82">
        <f>'Summary Calculations'!AP25</f>
        <v>22417904.053122904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37553.529041923262</v>
      </c>
      <c r="F24" s="82">
        <f>'Summary Calculations'!AL26</f>
        <v>0</v>
      </c>
      <c r="G24" s="82">
        <f>'Summary Calculations'!AM26</f>
        <v>-1247195.9478964808</v>
      </c>
      <c r="H24" s="82">
        <f>'Summary Calculations'!AN26</f>
        <v>-1017060.2186395666</v>
      </c>
      <c r="I24" s="82">
        <f>'Summary Calculations'!AO26</f>
        <v>-281225.62562766648</v>
      </c>
      <c r="J24" s="82">
        <f>'Summary Calculations'!AP26</f>
        <v>22136678.427495237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75813.178159992778</v>
      </c>
      <c r="E25" s="82">
        <f>'Summary Calculations'!AK27</f>
        <v>38035.942639778958</v>
      </c>
      <c r="F25" s="82">
        <f>'Summary Calculations'!AL27</f>
        <v>1601990.6102023036</v>
      </c>
      <c r="G25" s="82">
        <f>'Summary Calculations'!AM27</f>
        <v>-1267882.5545657077</v>
      </c>
      <c r="H25" s="82">
        <f>'Summary Calculations'!AN27</f>
        <v>567200.1143778055</v>
      </c>
      <c r="I25" s="82">
        <f>'Summary Calculations'!AO27</f>
        <v>146575.28795342476</v>
      </c>
      <c r="J25" s="82">
        <f>'Summary Calculations'!AP27</f>
        <v>22283253.715448663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77065.92733861279</v>
      </c>
      <c r="E26" s="60">
        <f>'Summary Calculations'!AK28</f>
        <v>44621.190881816132</v>
      </c>
      <c r="F26" s="60">
        <f>'Summary Calculations'!AL28</f>
        <v>1628462.1613204046</v>
      </c>
      <c r="G26" s="60">
        <f>'Summary Calculations'!AM28</f>
        <v>-1288833.2503071118</v>
      </c>
      <c r="H26" s="60">
        <f>'Summary Calculations'!AN28</f>
        <v>613076.72180185816</v>
      </c>
      <c r="I26" s="60">
        <f>'Summary Calculations'!AO28</f>
        <v>148066.05149199232</v>
      </c>
      <c r="J26" s="60">
        <f>'Summary Calculations'!AP28</f>
        <v>22431319.766940653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184290.35988118997</v>
      </c>
      <c r="D27" s="60">
        <f>'Summary Calculations'!AJ29</f>
        <v>78330.589203587471</v>
      </c>
      <c r="E27" s="60">
        <f>'Summary Calculations'!AK29</f>
        <v>51211.085071531619</v>
      </c>
      <c r="F27" s="60">
        <f>'Summary Calculations'!AL29</f>
        <v>1655185.4366393052</v>
      </c>
      <c r="G27" s="60">
        <f>'Summary Calculations'!AM29</f>
        <v>-1309983.1711380531</v>
      </c>
      <c r="H27" s="60">
        <f>'Summary Calculations'!AN29</f>
        <v>659034.29965756112</v>
      </c>
      <c r="I27" s="60">
        <f>'Summary Calculations'!AO29</f>
        <v>148752.7177374821</v>
      </c>
      <c r="J27" s="60">
        <f>'Summary Calculations'!AP29</f>
        <v>22580072.484678134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216840.78045950545</v>
      </c>
      <c r="D28" s="60">
        <f>'Summary Calculations'!AJ30</f>
        <v>79616.004333824152</v>
      </c>
      <c r="E28" s="60">
        <f>'Summary Calculations'!AK30</f>
        <v>57809.073034699293</v>
      </c>
      <c r="F28" s="60">
        <f>'Summary Calculations'!AL30</f>
        <v>1682347.2443728559</v>
      </c>
      <c r="G28" s="60">
        <f>'Summary Calculations'!AM30</f>
        <v>-1331480.164913496</v>
      </c>
      <c r="H28" s="60">
        <f>'Summary Calculations'!AN30</f>
        <v>705132.93728738884</v>
      </c>
      <c r="I28" s="60">
        <f>'Summary Calculations'!AO30</f>
        <v>148745.59546482959</v>
      </c>
      <c r="J28" s="60">
        <f>'Summary Calculations'!AP30</f>
        <v>22728818.080142964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64415.287591191453</v>
      </c>
      <c r="F29" s="60">
        <f>'Summary Calculations'!AL31</f>
        <v>0</v>
      </c>
      <c r="G29" s="60">
        <f>'Summary Calculations'!AM31</f>
        <v>-1353329.9271454827</v>
      </c>
      <c r="H29" s="60">
        <f>'Summary Calculations'!AN31</f>
        <v>-958579.83139433526</v>
      </c>
      <c r="I29" s="60">
        <f>'Summary Calculations'!AO31</f>
        <v>-188980.77371048031</v>
      </c>
      <c r="J29" s="60">
        <f>'Summary Calculations'!AP31</f>
        <v>22539837.306432482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64933.187678096394</v>
      </c>
      <c r="F30" s="60">
        <f>'Summary Calculations'!AL32</f>
        <v>0</v>
      </c>
      <c r="G30" s="60">
        <f>'Summary Calculations'!AM32</f>
        <v>-1375538.2468101494</v>
      </c>
      <c r="H30" s="60">
        <f>'Summary Calculations'!AN32</f>
        <v>-977614.35309053306</v>
      </c>
      <c r="I30" s="60">
        <f>'Summary Calculations'!AO32</f>
        <v>-180124.64049086705</v>
      </c>
      <c r="J30" s="60">
        <f>'Summary Calculations'!AP32</f>
        <v>22359712.665941615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252089.98456280775</v>
      </c>
      <c r="D31" s="60">
        <f>'Summary Calculations'!AJ33</f>
        <v>83600.202989047742</v>
      </c>
      <c r="E31" s="60">
        <f>'Summary Calculations'!AK33</f>
        <v>65459.586572611835</v>
      </c>
      <c r="F31" s="60">
        <f>'Summary Calculations'!AL33</f>
        <v>0</v>
      </c>
      <c r="G31" s="60">
        <f>'Summary Calculations'!AM33</f>
        <v>-1398111.0078814784</v>
      </c>
      <c r="H31" s="60">
        <f>'Summary Calculations'!AN33</f>
        <v>-996961.23375701113</v>
      </c>
      <c r="I31" s="60">
        <f>'Summary Calculations'!AO33</f>
        <v>-171672.23116008088</v>
      </c>
      <c r="J31" s="60">
        <f>'Summary Calculations'!AP33</f>
        <v>22188040.434781533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253461.87473886248</v>
      </c>
      <c r="D32" s="60">
        <f>'Summary Calculations'!AJ34</f>
        <v>84972.093165102458</v>
      </c>
      <c r="E32" s="60">
        <f>'Summary Calculations'!AK34</f>
        <v>65994.623741273186</v>
      </c>
      <c r="F32" s="60">
        <f>'Summary Calculations'!AL34</f>
        <v>0</v>
      </c>
      <c r="G32" s="60">
        <f>'Summary Calculations'!AM34</f>
        <v>-1421054.1908902307</v>
      </c>
      <c r="H32" s="60">
        <f>'Summary Calculations'!AN34</f>
        <v>-1016625.5992449926</v>
      </c>
      <c r="I32" s="60">
        <f>'Summary Calculations'!AO34</f>
        <v>-163605.93109349621</v>
      </c>
      <c r="J32" s="60">
        <f>'Summary Calculations'!AP34</f>
        <v>22024434.503688037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66538.440939279753</v>
      </c>
      <c r="F33" s="60">
        <f>'Summary Calculations'!AL35</f>
        <v>0</v>
      </c>
      <c r="G33" s="60">
        <f>'Summary Calculations'!AM35</f>
        <v>-1444373.8745084521</v>
      </c>
      <c r="H33" s="60">
        <f>'Summary Calculations'!AN35</f>
        <v>-1036612.659521584</v>
      </c>
      <c r="I33" s="60">
        <f>'Summary Calculations'!AO35</f>
        <v>-155908.83742529302</v>
      </c>
      <c r="J33" s="60">
        <f>'Summary Calculations'!AP35</f>
        <v>21868525.666262746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256273.56321778274</v>
      </c>
      <c r="D34" s="60">
        <f>'Summary Calculations'!AJ36</f>
        <v>87783.781644022733</v>
      </c>
      <c r="E34" s="60">
        <f>'Summary Calculations'!AK36</f>
        <v>67091.182248052079</v>
      </c>
      <c r="F34" s="60">
        <f>'Summary Calculations'!AL36</f>
        <v>0</v>
      </c>
      <c r="G34" s="60">
        <f>'Summary Calculations'!AM36</f>
        <v>-1468076.2371599865</v>
      </c>
      <c r="H34" s="60">
        <f>'Summary Calculations'!AN36</f>
        <v>-1056927.7100501289</v>
      </c>
      <c r="I34" s="60">
        <f>'Summary Calculations'!AO36</f>
        <v>-148564.73455179372</v>
      </c>
      <c r="J34" s="60">
        <f>'Summary Calculations'!AP36</f>
        <v>21719960.931710951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257714.10646227875</v>
      </c>
      <c r="D35" s="60">
        <f>'Summary Calculations'!AJ37</f>
        <v>89224.32488851875</v>
      </c>
      <c r="E35" s="60">
        <f>'Summary Calculations'!AK37</f>
        <v>67652.994113405541</v>
      </c>
      <c r="F35" s="60">
        <f>'Summary Calculations'!AL37</f>
        <v>1885378.4281592814</v>
      </c>
      <c r="G35" s="60">
        <f>'Summary Calculations'!AM37</f>
        <v>-1492167.5586574115</v>
      </c>
      <c r="H35" s="60">
        <f>'Summary Calculations'!AN37</f>
        <v>807802.29496607278</v>
      </c>
      <c r="I35" s="60">
        <f>'Summary Calculations'!AO37</f>
        <v>106118.65872055459</v>
      </c>
      <c r="J35" s="60">
        <f>'Summary Calculations'!AP37</f>
        <v>21826079.590431504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259178.28920829089</v>
      </c>
      <c r="D36" s="60">
        <f>'Summary Calculations'!AJ38</f>
        <v>90688.507634530863</v>
      </c>
      <c r="E36" s="60">
        <f>'Summary Calculations'!AK38</f>
        <v>68224.025384350258</v>
      </c>
      <c r="F36" s="60">
        <f>'Summary Calculations'!AL38</f>
        <v>1916317.7327453729</v>
      </c>
      <c r="G36" s="60">
        <f>'Summary Calculations'!AM38</f>
        <v>-1516654.2218658472</v>
      </c>
      <c r="H36" s="60">
        <f>'Summary Calculations'!AN38</f>
        <v>817754.33310669754</v>
      </c>
      <c r="I36" s="60">
        <f>'Summary Calculations'!AO38</f>
        <v>100398.1582064495</v>
      </c>
      <c r="J36" s="60">
        <f>'Summary Calculations'!AP38</f>
        <v>21926477.748637952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260666.49938310558</v>
      </c>
      <c r="D37" s="60">
        <f>'Summary Calculations'!AJ39</f>
        <v>92176.717809345573</v>
      </c>
      <c r="E37" s="60">
        <f>'Summary Calculations'!AK39</f>
        <v>68804.427352527986</v>
      </c>
      <c r="F37" s="60">
        <f>'Summary Calculations'!AL39</f>
        <v>1947764.7553333116</v>
      </c>
      <c r="G37" s="60">
        <f>'Summary Calculations'!AM39</f>
        <v>-1541542.7143940567</v>
      </c>
      <c r="H37" s="60">
        <f>'Summary Calculations'!AN39</f>
        <v>827869.68548423378</v>
      </c>
      <c r="I37" s="60">
        <f>'Summary Calculations'!AO39</f>
        <v>94990.70133788175</v>
      </c>
      <c r="J37" s="60">
        <f>'Summary Calculations'!AP39</f>
        <v>22021468.449975833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7.0000000000000007E-2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144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>
  <ds:schemaRefs>
    <ds:schemaRef ds:uri="bb9f5cce-8978-4b57-8055-abe6ee7aa76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3d9404-9770-4f7a-8085-e161fcc507a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2022-09-29T18:44:24Z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